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codeName="DieseArbeitsmappe" defaultThemeVersion="124226"/>
  <mc:AlternateContent xmlns:mc="http://schemas.openxmlformats.org/markup-compatibility/2006">
    <mc:Choice Requires="x15">
      <x15ac:absPath xmlns:x15ac="http://schemas.microsoft.com/office/spreadsheetml/2010/11/ac" url="https://veoneer.sharepoint.com/sites/vnrsqps/VSM Master Document Library/Reference Documents (Baseline) from Dennis/"/>
    </mc:Choice>
  </mc:AlternateContent>
  <xr:revisionPtr revIDLastSave="10" documentId="13_ncr:1_{67F11ED9-B1FD-45D2-8CA5-03DA42DF69DD}" xr6:coauthVersionLast="44" xr6:coauthVersionMax="44" xr10:uidLastSave="{AA4DFD81-1366-4FC6-BED2-248ACA554405}"/>
  <bookViews>
    <workbookView xWindow="-120" yWindow="-120" windowWidth="24240" windowHeight="13140" tabRatio="460" xr2:uid="{00000000-000D-0000-FFFF-FFFF00000000}"/>
  </bookViews>
  <sheets>
    <sheet name="Template" sheetId="23" r:id="rId1"/>
    <sheet name="Problem Follow-up Sheet" sheetId="3" r:id="rId2"/>
    <sheet name="Example" sheetId="22" r:id="rId3"/>
    <sheet name="Information" sheetId="24" r:id="rId4"/>
  </sheets>
  <definedNames>
    <definedName name="_xlnm.Print_Area" localSheetId="2">Example!$A$1:$T$30</definedName>
    <definedName name="_xlnm.Print_Area" localSheetId="3">Information!$A$1:$E$7</definedName>
    <definedName name="_xlnm.Print_Area" localSheetId="1">'Problem Follow-up Sheet'!$A$1:$L$24</definedName>
    <definedName name="_xlnm.Print_Area" localSheetId="0">Template!$A$1:$T$30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25" i="23" l="1"/>
  <c r="X25" i="23"/>
  <c r="W25" i="23"/>
  <c r="U25" i="23"/>
  <c r="Q25" i="23"/>
  <c r="V25" i="23" s="1"/>
  <c r="O25" i="23"/>
  <c r="K25" i="23"/>
  <c r="Y24" i="23"/>
  <c r="X24" i="23"/>
  <c r="W24" i="23"/>
  <c r="V24" i="23"/>
  <c r="U24" i="23"/>
  <c r="Q24" i="23"/>
  <c r="O24" i="23"/>
  <c r="K24" i="23"/>
  <c r="Y23" i="23"/>
  <c r="X23" i="23"/>
  <c r="W23" i="23"/>
  <c r="V23" i="23"/>
  <c r="U23" i="23"/>
  <c r="Q23" i="23"/>
  <c r="O23" i="23"/>
  <c r="K23" i="23"/>
  <c r="Y22" i="23"/>
  <c r="X22" i="23"/>
  <c r="W22" i="23"/>
  <c r="V22" i="23"/>
  <c r="T22" i="23" s="1"/>
  <c r="U22" i="23"/>
  <c r="Q22" i="23"/>
  <c r="O22" i="23"/>
  <c r="K22" i="23"/>
  <c r="Y21" i="23"/>
  <c r="X21" i="23"/>
  <c r="W21" i="23"/>
  <c r="V21" i="23"/>
  <c r="T21" i="23" s="1"/>
  <c r="L21" i="23" s="1"/>
  <c r="U21" i="23"/>
  <c r="Q21" i="23"/>
  <c r="O21" i="23"/>
  <c r="K21" i="23"/>
  <c r="Y20" i="23"/>
  <c r="X20" i="23"/>
  <c r="W20" i="23"/>
  <c r="U20" i="23"/>
  <c r="Q20" i="23"/>
  <c r="V20" i="23" s="1"/>
  <c r="O20" i="23"/>
  <c r="K20" i="23"/>
  <c r="X19" i="23"/>
  <c r="Y19" i="23" s="1"/>
  <c r="W19" i="23"/>
  <c r="U19" i="23"/>
  <c r="Q19" i="23"/>
  <c r="V19" i="23" s="1"/>
  <c r="O19" i="23"/>
  <c r="K19" i="23"/>
  <c r="X18" i="23"/>
  <c r="W18" i="23"/>
  <c r="U18" i="23"/>
  <c r="Q18" i="23"/>
  <c r="V18" i="23" s="1"/>
  <c r="O18" i="23"/>
  <c r="K18" i="23"/>
  <c r="X17" i="23"/>
  <c r="W17" i="23"/>
  <c r="U17" i="23"/>
  <c r="Q17" i="23"/>
  <c r="V17" i="23" s="1"/>
  <c r="O17" i="23"/>
  <c r="K17" i="23"/>
  <c r="X16" i="23"/>
  <c r="W16" i="23"/>
  <c r="U16" i="23"/>
  <c r="Q16" i="23"/>
  <c r="V16" i="23" s="1"/>
  <c r="O16" i="23"/>
  <c r="K16" i="23"/>
  <c r="E10" i="23"/>
  <c r="F10" i="23" s="1"/>
  <c r="G7" i="23"/>
  <c r="H6" i="23"/>
  <c r="T16" i="23" l="1"/>
  <c r="T18" i="23"/>
  <c r="T20" i="23"/>
  <c r="L20" i="23" s="1"/>
  <c r="T23" i="23"/>
  <c r="L23" i="23" s="1"/>
  <c r="T25" i="23"/>
  <c r="T24" i="23"/>
  <c r="T17" i="23"/>
  <c r="T19" i="23"/>
  <c r="L19" i="23" s="1"/>
  <c r="L25" i="23"/>
  <c r="Y17" i="23"/>
  <c r="Y18" i="23"/>
  <c r="L18" i="23" s="1"/>
  <c r="L22" i="23"/>
  <c r="L24" i="23"/>
  <c r="Y16" i="23"/>
  <c r="L16" i="23" s="1"/>
  <c r="L17" i="23" l="1"/>
  <c r="H6" i="22"/>
  <c r="U19" i="22" l="1"/>
  <c r="U16" i="22" l="1"/>
  <c r="W16" i="22"/>
  <c r="X16" i="22"/>
  <c r="Y25" i="22" l="1"/>
  <c r="X25" i="22"/>
  <c r="W25" i="22"/>
  <c r="U25" i="22"/>
  <c r="Q25" i="22"/>
  <c r="V25" i="22" s="1"/>
  <c r="O25" i="22"/>
  <c r="K25" i="22"/>
  <c r="Y24" i="22"/>
  <c r="X24" i="22"/>
  <c r="W24" i="22"/>
  <c r="U24" i="22"/>
  <c r="Q24" i="22"/>
  <c r="V24" i="22" s="1"/>
  <c r="O24" i="22"/>
  <c r="K24" i="22"/>
  <c r="Y23" i="22"/>
  <c r="X23" i="22"/>
  <c r="W23" i="22"/>
  <c r="U23" i="22"/>
  <c r="Q23" i="22"/>
  <c r="V23" i="22" s="1"/>
  <c r="O23" i="22"/>
  <c r="K23" i="22"/>
  <c r="Y22" i="22"/>
  <c r="X22" i="22"/>
  <c r="W22" i="22"/>
  <c r="U22" i="22"/>
  <c r="Q22" i="22"/>
  <c r="V22" i="22" s="1"/>
  <c r="O22" i="22"/>
  <c r="K22" i="22"/>
  <c r="Y21" i="22"/>
  <c r="X21" i="22"/>
  <c r="W21" i="22"/>
  <c r="U21" i="22"/>
  <c r="Q21" i="22"/>
  <c r="V21" i="22" s="1"/>
  <c r="O21" i="22"/>
  <c r="K21" i="22"/>
  <c r="X20" i="22"/>
  <c r="Y20" i="22" s="1"/>
  <c r="W20" i="22"/>
  <c r="U20" i="22"/>
  <c r="Q20" i="22"/>
  <c r="V20" i="22" s="1"/>
  <c r="O20" i="22"/>
  <c r="K20" i="22"/>
  <c r="X19" i="22"/>
  <c r="W19" i="22"/>
  <c r="Q19" i="22"/>
  <c r="V19" i="22" s="1"/>
  <c r="T19" i="22" s="1"/>
  <c r="O19" i="22"/>
  <c r="K19" i="22"/>
  <c r="X18" i="22"/>
  <c r="W18" i="22"/>
  <c r="U18" i="22"/>
  <c r="Q18" i="22"/>
  <c r="V18" i="22" s="1"/>
  <c r="O18" i="22"/>
  <c r="K18" i="22"/>
  <c r="X17" i="22"/>
  <c r="W17" i="22"/>
  <c r="U17" i="22"/>
  <c r="Q17" i="22"/>
  <c r="V17" i="22" s="1"/>
  <c r="O17" i="22"/>
  <c r="K17" i="22"/>
  <c r="Q16" i="22"/>
  <c r="V16" i="22" s="1"/>
  <c r="T16" i="22" s="1"/>
  <c r="O16" i="22"/>
  <c r="K16" i="22"/>
  <c r="E10" i="22"/>
  <c r="G7" i="22"/>
  <c r="Y16" i="22" s="1"/>
  <c r="L16" i="22" l="1"/>
  <c r="F10" i="22"/>
  <c r="T17" i="22"/>
  <c r="T22" i="22"/>
  <c r="L22" i="22" s="1"/>
  <c r="T23" i="22"/>
  <c r="L23" i="22" s="1"/>
  <c r="T18" i="22"/>
  <c r="T20" i="22"/>
  <c r="L20" i="22" s="1"/>
  <c r="T21" i="22"/>
  <c r="L21" i="22" s="1"/>
  <c r="T24" i="22"/>
  <c r="L24" i="22" s="1"/>
  <c r="T25" i="22"/>
  <c r="L25" i="22" s="1"/>
  <c r="Y18" i="22"/>
  <c r="L18" i="22" s="1"/>
  <c r="Y17" i="22"/>
  <c r="Y19" i="22"/>
  <c r="L19" i="22" s="1"/>
  <c r="L1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Stan Smith</author>
    <author>Jesus Gamazo</author>
  </authors>
  <commentList>
    <comment ref="L2" authorId="0" shapeId="0" xr:uid="{00000000-0006-0000-0000-000001000000}">
      <text>
        <r>
          <rPr>
            <sz val="8"/>
            <color indexed="81"/>
            <rFont val="Tahoma"/>
            <family val="2"/>
          </rPr>
          <t>List the names and functions (titles) of the supplier's main participants (QE required, Maintenance, Production Control, etc).</t>
        </r>
      </text>
    </comment>
    <comment ref="E4" authorId="0" shapeId="0" xr:uid="{00000000-0006-0000-0000-000002000000}">
      <text>
        <r>
          <rPr>
            <sz val="8"/>
            <color indexed="81"/>
            <rFont val="Tahoma"/>
            <family val="2"/>
          </rPr>
          <t>Percent of machine/process time dedicated to this part.</t>
        </r>
      </text>
    </comment>
    <comment ref="G4" authorId="0" shapeId="0" xr:uid="{00000000-0006-0000-0000-000003000000}">
      <text>
        <r>
          <rPr>
            <sz val="8"/>
            <color indexed="81"/>
            <rFont val="Tahoma"/>
            <family val="2"/>
          </rPr>
          <t>How many times this part will be run per week on average.</t>
        </r>
      </text>
    </comment>
    <comment ref="H4" authorId="0" shapeId="0" xr:uid="{00000000-0006-0000-0000-000004000000}">
      <text>
        <r>
          <rPr>
            <sz val="8"/>
            <color indexed="81"/>
            <rFont val="Tahoma"/>
            <family val="2"/>
          </rPr>
          <t>How many minutes to set-up (changeover) to this part.</t>
        </r>
      </text>
    </comment>
    <comment ref="D5" authorId="0" shapeId="0" xr:uid="{00000000-0006-0000-0000-000005000000}">
      <text>
        <r>
          <rPr>
            <sz val="8"/>
            <color indexed="81"/>
            <rFont val="Tahoma"/>
            <family val="2"/>
          </rPr>
          <t>Enter name of the bottleneck (slowest) operation in the process.</t>
        </r>
      </text>
    </comment>
    <comment ref="E5" authorId="0" shapeId="0" xr:uid="{00000000-0006-0000-0000-000006000000}">
      <text>
        <r>
          <rPr>
            <sz val="8"/>
            <color indexed="81"/>
            <rFont val="Tahoma"/>
            <family val="2"/>
          </rPr>
          <t xml:space="preserve">This is the percentage of time the process is running during planned production time after setup. Planned and unplanned stops (downtime) must be deducted. </t>
        </r>
        <r>
          <rPr>
            <b/>
            <sz val="8"/>
            <color indexed="81"/>
            <rFont val="Tahoma"/>
            <family val="2"/>
          </rPr>
          <t>Equipment availability = Uptime/Planned production time</t>
        </r>
        <r>
          <rPr>
            <sz val="8"/>
            <color indexed="81"/>
            <rFont val="Tahoma"/>
            <family val="2"/>
          </rPr>
          <t>. 100% means no downtime and the process always runs non-stop during planned production time.</t>
        </r>
      </text>
    </comment>
    <comment ref="F5" authorId="0" shapeId="0" xr:uid="{00000000-0006-0000-0000-000007000000}">
      <text>
        <r>
          <rPr>
            <sz val="8"/>
            <color indexed="81"/>
            <rFont val="Tahoma"/>
            <family val="2"/>
          </rPr>
          <t xml:space="preserve">This is the percentage of speed the process runs compared to its maximum possible speed. This does not account for downtime, it only accounts for speed while the process is running. </t>
        </r>
        <r>
          <rPr>
            <b/>
            <sz val="8"/>
            <color indexed="81"/>
            <rFont val="Tahoma"/>
            <family val="2"/>
          </rPr>
          <t>Performance efficiency = ideal (fastest possible) cycle time/actual cycle time</t>
        </r>
        <r>
          <rPr>
            <sz val="8"/>
            <color indexed="81"/>
            <rFont val="Tahoma"/>
            <family val="2"/>
          </rPr>
          <t>. 100% means when it is running, the process continuously runs at the fastest speed safely possible and has no slowdowns.</t>
        </r>
      </text>
    </comment>
    <comment ref="G5" authorId="0" shapeId="0" xr:uid="{00000000-0006-0000-0000-000008000000}">
      <text>
        <r>
          <rPr>
            <sz val="8"/>
            <color indexed="81"/>
            <rFont val="Tahoma"/>
            <family val="2"/>
          </rPr>
          <t xml:space="preserve">This is the percentage of good parts made by the process compared to the total produced. </t>
        </r>
        <r>
          <rPr>
            <b/>
            <sz val="8"/>
            <color indexed="81"/>
            <rFont val="Tahoma"/>
            <family val="2"/>
          </rPr>
          <t>Quality rate = Good parts/Total produced</t>
        </r>
        <r>
          <rPr>
            <sz val="8"/>
            <color indexed="81"/>
            <rFont val="Tahoma"/>
            <family val="2"/>
          </rPr>
          <t>. 100% means no defects.</t>
        </r>
      </text>
    </comment>
    <comment ref="H5" authorId="0" shapeId="0" xr:uid="{00000000-0006-0000-0000-000009000000}">
      <text>
        <r>
          <rPr>
            <sz val="8"/>
            <color indexed="81"/>
            <rFont val="Tahoma"/>
            <family val="2"/>
          </rPr>
          <t xml:space="preserve">Overall Equipment Effectiveness measures how effectively a process is utilized, which has an effect on capacity. The OEE is estimated by the supplier at the RFQ phase for the process where the bottleneck is identified. This may be based on historical OEE of a similar process. </t>
        </r>
        <r>
          <rPr>
            <b/>
            <sz val="8"/>
            <color indexed="81"/>
            <rFont val="Tahoma"/>
            <family val="2"/>
          </rPr>
          <t>OEE = Equipment availability x Performance efficiency x Quality rate</t>
        </r>
        <r>
          <rPr>
            <sz val="8"/>
            <color indexed="81"/>
            <rFont val="Tahoma"/>
            <family val="2"/>
          </rPr>
          <t>. 100% means the process runs as fast as possible with no downtime and no defects. Neither the inputs nor the OEE can be greater than 100%.</t>
        </r>
      </text>
    </comment>
    <comment ref="H6" authorId="0" shapeId="0" xr:uid="{00000000-0006-0000-0000-00000A000000}">
      <text>
        <r>
          <rPr>
            <sz val="8"/>
            <color indexed="81"/>
            <rFont val="Tahoma"/>
            <family val="2"/>
          </rPr>
          <t>See OEE color definition below. Lower OEE indicates higher potential to affect capacity, quality, or cost and should be investigated for potential improvements.</t>
        </r>
      </text>
    </comment>
    <comment ref="E7" authorId="1" shapeId="0" xr:uid="{00000000-0006-0000-0000-00000B000000}">
      <text>
        <r>
          <rPr>
            <sz val="8"/>
            <color indexed="81"/>
            <rFont val="Tahoma"/>
            <family val="2"/>
          </rPr>
          <t>Regular weekly demand</t>
        </r>
      </text>
    </comment>
    <comment ref="G7" authorId="1" shapeId="0" xr:uid="{00000000-0006-0000-0000-00000C000000}">
      <text>
        <r>
          <rPr>
            <sz val="8"/>
            <color indexed="81"/>
            <rFont val="Tahoma"/>
            <family val="2"/>
          </rPr>
          <t>Maximum weekly demand to cover temporary peak demands. This information should match what is agreed in the Cost Breakdown and Contract Review.
Regular + 20%.</t>
        </r>
      </text>
    </comment>
    <comment ref="E8" authorId="1" shapeId="0" xr:uid="{00000000-0006-0000-0000-00000D000000}">
      <text>
        <r>
          <rPr>
            <sz val="8"/>
            <color indexed="81"/>
            <rFont val="Tahoma"/>
            <family val="2"/>
          </rPr>
          <t>Example: if during a 8 hours shift, we have three breaks of 20 minutes, effective hours per shift will be: 8 hours - (60 min/60) = 7 hours</t>
        </r>
      </text>
    </comment>
    <comment ref="G8" authorId="0" shapeId="0" xr:uid="{00000000-0006-0000-0000-00000E000000}">
      <text>
        <r>
          <rPr>
            <sz val="8"/>
            <color indexed="81"/>
            <rFont val="Tahoma"/>
            <family val="2"/>
          </rPr>
          <t>Regular number of shifts per day.</t>
        </r>
      </text>
    </comment>
    <comment ref="L8" authorId="0" shapeId="0" xr:uid="{00000000-0006-0000-0000-00000F000000}">
      <text>
        <r>
          <rPr>
            <sz val="8"/>
            <color indexed="81"/>
            <rFont val="Tahoma"/>
            <family val="2"/>
          </rPr>
          <t>List the names and functions (titles) of the Veoneer's main participants if present at PTR (usually led by SQE and often includes Buyer). The need for Veoneer presence is determined by CLD or customer request.</t>
        </r>
      </text>
    </comment>
    <comment ref="E9" authorId="1" shapeId="0" xr:uid="{00000000-0006-0000-0000-000010000000}">
      <text>
        <r>
          <rPr>
            <sz val="8"/>
            <color indexed="81"/>
            <rFont val="Tahoma"/>
            <family val="2"/>
          </rPr>
          <t>Regular number of workdays per week.</t>
        </r>
      </text>
    </comment>
    <comment ref="G9" authorId="1" shapeId="0" xr:uid="{00000000-0006-0000-0000-000011000000}">
      <text>
        <r>
          <rPr>
            <sz val="8"/>
            <color indexed="81"/>
            <rFont val="Tahoma"/>
            <family val="2"/>
          </rPr>
          <t>Maximum number of workdays per week to temporarily cover  peak demands. This is for information only, is not used in calculations on this sheet.</t>
        </r>
      </text>
    </comment>
    <comment ref="E10" authorId="1" shapeId="0" xr:uid="{00000000-0006-0000-0000-000012000000}">
      <text>
        <r>
          <rPr>
            <b/>
            <sz val="8"/>
            <color indexed="81"/>
            <rFont val="Tahoma"/>
            <family val="2"/>
          </rPr>
          <t xml:space="preserve">Available hours-week= </t>
        </r>
        <r>
          <rPr>
            <sz val="8"/>
            <color indexed="81"/>
            <rFont val="Tahoma"/>
            <family val="2"/>
          </rPr>
          <t>regular shifts per week x effective hours per shift.
(% machine time x effective hours per shift x regular workdays per week x # shifts per day) - (# runs per week x set-up hours per run).
(E4xE8xE9xG8)-(G4xH4/60)
Example (.5x7x5x2)-(3x20/60) = 35-1 = 34</t>
        </r>
      </text>
    </comment>
    <comment ref="F10" authorId="1" shapeId="0" xr:uid="{00000000-0006-0000-0000-000013000000}">
      <text>
        <r>
          <rPr>
            <b/>
            <sz val="8"/>
            <color indexed="81"/>
            <rFont val="Tahoma"/>
            <family val="2"/>
          </rPr>
          <t xml:space="preserve">Target OK PPH (Part per Hour)= 
</t>
        </r>
        <r>
          <rPr>
            <sz val="8"/>
            <color indexed="81"/>
            <rFont val="Tahoma"/>
            <family val="2"/>
          </rPr>
          <t>Maximum weekly capacity / available regular hours per week for this product.  G7/E10. Example 18000/34 = 529.</t>
        </r>
      </text>
    </comment>
    <comment ref="L13" authorId="1" shapeId="0" xr:uid="{00000000-0006-0000-0000-000014000000}">
      <text>
        <r>
          <rPr>
            <sz val="8"/>
            <color indexed="81"/>
            <rFont val="Tahoma"/>
            <family val="2"/>
          </rPr>
          <t xml:space="preserve">Compares quoted (expectedl) OEE to trial run OEE, factors in lowest one for bottleneck operations. Also compares quoted set-up time to trial run set-up time, factors in highest one (see Adjusted target OK PPH in column Y). See bottom of sheet for color definition.
</t>
        </r>
        <r>
          <rPr>
            <b/>
            <sz val="8"/>
            <color indexed="81"/>
            <rFont val="Tahoma"/>
            <family val="2"/>
          </rPr>
          <t>Note</t>
        </r>
        <r>
          <rPr>
            <sz val="8"/>
            <color indexed="81"/>
            <rFont val="Tahoma"/>
            <family val="2"/>
          </rPr>
          <t>: When Capacity Judgement does not pass (less than 100%), countermeasures must be defined. If OEE is also low, this must be investigated for potential improvements to help increase capacity.</t>
        </r>
      </text>
    </comment>
    <comment ref="M13" authorId="1" shapeId="0" xr:uid="{00000000-0006-0000-0000-000015000000}">
      <text>
        <r>
          <rPr>
            <sz val="8"/>
            <color indexed="81"/>
            <rFont val="Tahoma"/>
            <family val="2"/>
          </rPr>
          <t>For any judgement less than 100%, countermeasures must be identified on Problem Follow-up Sheet.</t>
        </r>
      </text>
    </comment>
    <comment ref="T13" authorId="1" shapeId="0" xr:uid="{00000000-0006-0000-0000-000016000000}">
      <text>
        <r>
          <rPr>
            <sz val="8"/>
            <color indexed="81"/>
            <rFont val="Tahoma"/>
            <family val="2"/>
          </rPr>
          <t xml:space="preserve">The Trial Run Overall Equipment Effectiveness measures how effectively the process was utilized during the trial run, which has an effect on capacity. </t>
        </r>
        <r>
          <rPr>
            <b/>
            <sz val="8"/>
            <color indexed="81"/>
            <rFont val="Tahoma"/>
            <family val="2"/>
          </rPr>
          <t>OEE = Equipment availability x Performance efficiency x Quality rate during the trial run</t>
        </r>
        <r>
          <rPr>
            <sz val="8"/>
            <color indexed="81"/>
            <rFont val="Tahoma"/>
            <family val="2"/>
          </rPr>
          <t xml:space="preserve">. 100% means the process ran as fast as possible with no downtime and no defects. Neither the inputs nor the OEE can be greater than 100%. See below judgement for color definition.
</t>
        </r>
        <r>
          <rPr>
            <b/>
            <sz val="8"/>
            <color indexed="81"/>
            <rFont val="Tahoma"/>
            <family val="2"/>
          </rPr>
          <t>Note</t>
        </r>
        <r>
          <rPr>
            <sz val="8"/>
            <color indexed="81"/>
            <rFont val="Tahoma"/>
            <family val="2"/>
          </rPr>
          <t>: OEE does not necessarily need to pass for the PTR to pass. The OEE is a tool to see potential for process improvements. A low OEE must be investigated for potential countermeasures when the capacity portion of the PTR does not pass. Look for high scrap, downtime, and cycle time.</t>
        </r>
      </text>
    </comment>
    <comment ref="A15" authorId="0" shapeId="0" xr:uid="{00000000-0006-0000-0000-000017000000}">
      <text>
        <r>
          <rPr>
            <sz val="8"/>
            <color indexed="81"/>
            <rFont val="Tahoma"/>
            <family val="2"/>
          </rPr>
          <t>Operation #, refer to Process Flow Chart.</t>
        </r>
      </text>
    </comment>
    <comment ref="B15" authorId="1" shapeId="0" xr:uid="{00000000-0006-0000-0000-000018000000}">
      <text>
        <r>
          <rPr>
            <sz val="8"/>
            <color indexed="81"/>
            <rFont val="Tahoma"/>
            <family val="2"/>
          </rPr>
          <t>Please state the type of Production Run:
- First Production Trial
- PPAP Production Trial
- Run@Rate</t>
        </r>
      </text>
    </comment>
    <comment ref="C15" authorId="0" shapeId="0" xr:uid="{00000000-0006-0000-0000-000019000000}">
      <text>
        <r>
          <rPr>
            <sz val="8"/>
            <color indexed="81"/>
            <rFont val="Tahoma"/>
            <family val="2"/>
          </rPr>
          <t>Date of PTR</t>
        </r>
      </text>
    </comment>
    <comment ref="D15" authorId="0" shapeId="0" xr:uid="{00000000-0006-0000-0000-00001A000000}">
      <text>
        <r>
          <rPr>
            <sz val="8"/>
            <color indexed="81"/>
            <rFont val="Tahoma"/>
            <family val="2"/>
          </rPr>
          <t>Name of operation or process step (refer to Process Flow Chart).</t>
        </r>
      </text>
    </comment>
    <comment ref="F15" authorId="0" shapeId="0" xr:uid="{00000000-0006-0000-0000-00001B000000}">
      <text>
        <r>
          <rPr>
            <sz val="8"/>
            <color indexed="81"/>
            <rFont val="Tahoma"/>
            <family val="2"/>
          </rPr>
          <t xml:space="preserve">Is this the bottleneck (slowest) operation as defined above?
</t>
        </r>
      </text>
    </comment>
    <comment ref="G15" authorId="1" shapeId="0" xr:uid="{00000000-0006-0000-0000-00001C000000}">
      <text>
        <r>
          <rPr>
            <sz val="8"/>
            <color indexed="81"/>
            <rFont val="Tahoma"/>
            <family val="2"/>
          </rPr>
          <t>This is the time needed to put the process in conditions to start the production trial, yellow indicates setup for trial took longer than normal (compared to set-up minutes shown above).</t>
        </r>
      </text>
    </comment>
    <comment ref="H15" authorId="1" shapeId="0" xr:uid="{00000000-0006-0000-0000-00001D000000}">
      <text>
        <r>
          <rPr>
            <sz val="8"/>
            <color indexed="81"/>
            <rFont val="Tahoma"/>
            <family val="2"/>
          </rPr>
          <t>Total time spent during the corresponding trial run (in minutes).</t>
        </r>
      </text>
    </comment>
    <comment ref="I15" authorId="0" shapeId="0" xr:uid="{00000000-0006-0000-0000-00001E000000}">
      <text>
        <r>
          <rPr>
            <sz val="8"/>
            <color indexed="81"/>
            <rFont val="Tahoma"/>
            <family val="2"/>
          </rPr>
          <t>Total number of parts produced during trial run time (including bad parts).</t>
        </r>
      </text>
    </comment>
    <comment ref="J15" authorId="0" shapeId="0" xr:uid="{00000000-0006-0000-0000-00001F000000}">
      <text>
        <r>
          <rPr>
            <sz val="8"/>
            <color indexed="81"/>
            <rFont val="Tahoma"/>
            <family val="2"/>
          </rPr>
          <t>Number of good parts produced during trial run time (total minus bad).</t>
        </r>
      </text>
    </comment>
    <comment ref="K15" authorId="1" shapeId="0" xr:uid="{00000000-0006-0000-0000-000020000000}">
      <text>
        <r>
          <rPr>
            <b/>
            <sz val="8"/>
            <color indexed="81"/>
            <rFont val="Tahoma"/>
            <family val="2"/>
          </rPr>
          <t xml:space="preserve">calculated field = </t>
        </r>
        <r>
          <rPr>
            <sz val="8"/>
            <color indexed="81"/>
            <rFont val="Tahoma"/>
            <family val="2"/>
          </rPr>
          <t>(Number of good parts/time x 60).
First row example: J16/H16*60 =
2000 Good parts/240 minutes x 60 minutes/hour = 500 PPH.</t>
        </r>
      </text>
    </comment>
    <comment ref="N15" authorId="1" shapeId="0" xr:uid="{00000000-0006-0000-0000-000021000000}">
      <text>
        <r>
          <rPr>
            <sz val="8"/>
            <color indexed="81"/>
            <rFont val="Tahoma"/>
            <family val="2"/>
          </rPr>
          <t>From Supplier Cost Breakdown. To be referred to in the contract review. For information only, not used in calculations.</t>
        </r>
      </text>
    </comment>
    <comment ref="O15" authorId="1" shapeId="0" xr:uid="{00000000-0006-0000-0000-000022000000}">
      <text>
        <r>
          <rPr>
            <b/>
            <sz val="8"/>
            <color indexed="81"/>
            <rFont val="Tahoma"/>
            <family val="2"/>
          </rPr>
          <t xml:space="preserve">Actual Scrap (%) = </t>
        </r>
        <r>
          <rPr>
            <sz val="8"/>
            <color indexed="81"/>
            <rFont val="Tahoma"/>
            <family val="2"/>
          </rPr>
          <t>(Number of parts produced - Number of Good parts) / Number of parts produced.</t>
        </r>
      </text>
    </comment>
    <comment ref="P15" authorId="1" shapeId="0" xr:uid="{00000000-0006-0000-0000-000023000000}">
      <text>
        <r>
          <rPr>
            <sz val="8"/>
            <color indexed="81"/>
            <rFont val="Tahoma"/>
            <family val="2"/>
          </rPr>
          <t>From supplier cost breakdown, to be referred to in the contract review. It refers to the ideal (best possible) cycle time per part. The cell will turn yellow if quoted (ideal) cycle is time longer than the actual cycle time, which should not happen.</t>
        </r>
      </text>
    </comment>
    <comment ref="Q15" authorId="1" shapeId="0" xr:uid="{00000000-0006-0000-0000-000024000000}">
      <text>
        <r>
          <rPr>
            <sz val="8"/>
            <color indexed="81"/>
            <rFont val="Tahoma"/>
            <family val="2"/>
          </rPr>
          <t>Cycle time Actual per part (seconds) =</t>
        </r>
        <r>
          <rPr>
            <b/>
            <sz val="8"/>
            <color indexed="81"/>
            <rFont val="Tahoma"/>
            <family val="2"/>
          </rPr>
          <t xml:space="preserve"> </t>
        </r>
        <r>
          <rPr>
            <sz val="8"/>
            <color indexed="81"/>
            <rFont val="Tahoma"/>
            <family val="2"/>
          </rPr>
          <t>Time (min) x 60 / Number Parts Produced.</t>
        </r>
      </text>
    </comment>
    <comment ref="R15" authorId="1" shapeId="0" xr:uid="{00000000-0006-0000-0000-000025000000}">
      <text>
        <r>
          <rPr>
            <sz val="8"/>
            <color indexed="81"/>
            <rFont val="Tahoma"/>
            <family val="2"/>
          </rPr>
          <t>Total Equipment Downtime during the Trial Run.</t>
        </r>
      </text>
    </comment>
    <comment ref="S15" authorId="1" shapeId="0" xr:uid="{00000000-0006-0000-0000-000026000000}">
      <text>
        <r>
          <rPr>
            <sz val="8"/>
            <color indexed="81"/>
            <rFont val="Tahoma"/>
            <family val="2"/>
          </rPr>
          <t>Number of stoppages during the Production Run. For information only.</t>
        </r>
      </text>
    </comment>
    <comment ref="U15" authorId="0" shapeId="0" xr:uid="{00000000-0006-0000-0000-000027000000}">
      <text>
        <r>
          <rPr>
            <sz val="8"/>
            <color indexed="81"/>
            <rFont val="Tahoma"/>
            <family val="2"/>
          </rPr>
          <t>This is the percentage of time the process ran during the trial run time (after setup). Equipment downtime is deducted.</t>
        </r>
        <r>
          <rPr>
            <b/>
            <sz val="8"/>
            <color indexed="81"/>
            <rFont val="Tahoma"/>
            <family val="2"/>
          </rPr>
          <t xml:space="preserve"> Equipment availability = Uptime/Trial Run Time</t>
        </r>
        <r>
          <rPr>
            <sz val="8"/>
            <color indexed="81"/>
            <rFont val="Tahoma"/>
            <family val="2"/>
          </rPr>
          <t>. 100% means no downtime and the process ran non-stop during trial run time.</t>
        </r>
      </text>
    </comment>
    <comment ref="V15" authorId="0" shapeId="0" xr:uid="{00000000-0006-0000-0000-000028000000}">
      <text>
        <r>
          <rPr>
            <sz val="8"/>
            <color indexed="81"/>
            <rFont val="Tahoma"/>
            <family val="2"/>
          </rPr>
          <t xml:space="preserve">This is the percentage of speed the process ran compared to its quoted or maximum possible speed. This does not account for downtime, it only accounts for speed while the process is running. </t>
        </r>
        <r>
          <rPr>
            <b/>
            <sz val="8"/>
            <color indexed="81"/>
            <rFont val="Tahoma"/>
            <family val="2"/>
          </rPr>
          <t>Performance efficiency = ideal (fastest possible) cycle time/actual cycle time</t>
        </r>
        <r>
          <rPr>
            <sz val="8"/>
            <color indexed="81"/>
            <rFont val="Tahoma"/>
            <family val="2"/>
          </rPr>
          <t>. 100% means when it is running, the process continuously runs at the fastest speed safely possible and has no slowdowns.</t>
        </r>
      </text>
    </comment>
    <comment ref="W15" authorId="0" shapeId="0" xr:uid="{00000000-0006-0000-0000-000029000000}">
      <text>
        <r>
          <rPr>
            <sz val="8"/>
            <color indexed="81"/>
            <rFont val="Tahoma"/>
            <family val="2"/>
          </rPr>
          <t xml:space="preserve">This is the percentage of good parts made by the process compared to the total produced. </t>
        </r>
        <r>
          <rPr>
            <b/>
            <sz val="8"/>
            <color indexed="81"/>
            <rFont val="Tahoma"/>
            <family val="2"/>
          </rPr>
          <t>Quality rate = Good parts/Total produced</t>
        </r>
        <r>
          <rPr>
            <sz val="8"/>
            <color indexed="81"/>
            <rFont val="Tahoma"/>
            <family val="2"/>
          </rPr>
          <t>. 100% means no defects.</t>
        </r>
      </text>
    </comment>
    <comment ref="X15" authorId="0" shapeId="0" xr:uid="{00000000-0006-0000-0000-00002A000000}">
      <text>
        <r>
          <rPr>
            <sz val="8"/>
            <color indexed="81"/>
            <rFont val="Tahoma"/>
            <family val="2"/>
          </rPr>
          <t>Uses the maximum of the quoted setup time vs the trial setup time to calculate the available regular hours per week.</t>
        </r>
      </text>
    </comment>
    <comment ref="Y15" authorId="0" shapeId="0" xr:uid="{00000000-0006-0000-0000-00002B000000}">
      <text>
        <r>
          <rPr>
            <sz val="8"/>
            <color indexed="81"/>
            <rFont val="Tahoma"/>
            <family val="2"/>
          </rPr>
          <t>Adjusted if trial set-up time is longer than quoted.
Maximum week capacity / Adjusted available regular hours per week.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Stan Smith</author>
    <author>Jesus Gamazo</author>
  </authors>
  <commentList>
    <comment ref="L2" authorId="0" shapeId="0" xr:uid="{00000000-0006-0000-0200-000001000000}">
      <text>
        <r>
          <rPr>
            <sz val="8"/>
            <color indexed="81"/>
            <rFont val="Tahoma"/>
            <family val="2"/>
          </rPr>
          <t>List the names and functions (titles) of the supplier's main participants (QE required, Maintenance, Production Control, etc).</t>
        </r>
      </text>
    </comment>
    <comment ref="E4" authorId="0" shapeId="0" xr:uid="{00000000-0006-0000-0200-000002000000}">
      <text>
        <r>
          <rPr>
            <sz val="8"/>
            <color indexed="81"/>
            <rFont val="Tahoma"/>
            <family val="2"/>
          </rPr>
          <t>Percent of machine/process time dedicated to this part.</t>
        </r>
      </text>
    </comment>
    <comment ref="G4" authorId="0" shapeId="0" xr:uid="{00000000-0006-0000-0200-000003000000}">
      <text>
        <r>
          <rPr>
            <sz val="8"/>
            <color indexed="81"/>
            <rFont val="Tahoma"/>
            <family val="2"/>
          </rPr>
          <t>How many times this part will be run per week on average.</t>
        </r>
      </text>
    </comment>
    <comment ref="H4" authorId="0" shapeId="0" xr:uid="{00000000-0006-0000-0200-000004000000}">
      <text>
        <r>
          <rPr>
            <sz val="8"/>
            <color indexed="81"/>
            <rFont val="Tahoma"/>
            <family val="2"/>
          </rPr>
          <t>How many minutes to set-up (changeover) to this part.</t>
        </r>
      </text>
    </comment>
    <comment ref="D5" authorId="0" shapeId="0" xr:uid="{00000000-0006-0000-0200-000005000000}">
      <text>
        <r>
          <rPr>
            <sz val="8"/>
            <color indexed="81"/>
            <rFont val="Tahoma"/>
            <family val="2"/>
          </rPr>
          <t>Enter name of the bottleneck (slowest) operation in the process.</t>
        </r>
      </text>
    </comment>
    <comment ref="E5" authorId="0" shapeId="0" xr:uid="{00000000-0006-0000-0200-000006000000}">
      <text>
        <r>
          <rPr>
            <sz val="8"/>
            <color indexed="81"/>
            <rFont val="Tahoma"/>
            <family val="2"/>
          </rPr>
          <t xml:space="preserve">This is the percentage of time the process is running during planned production time after setup. Planned and unplanned stops (downtime) must be deducted. </t>
        </r>
        <r>
          <rPr>
            <b/>
            <sz val="8"/>
            <color indexed="81"/>
            <rFont val="Tahoma"/>
            <family val="2"/>
          </rPr>
          <t>Equipment availability = Uptime/Planned production time</t>
        </r>
        <r>
          <rPr>
            <sz val="8"/>
            <color indexed="81"/>
            <rFont val="Tahoma"/>
            <family val="2"/>
          </rPr>
          <t>. 100% means no downtime and the process always runs non-stop during planned production time.</t>
        </r>
      </text>
    </comment>
    <comment ref="F5" authorId="0" shapeId="0" xr:uid="{00000000-0006-0000-0200-000007000000}">
      <text>
        <r>
          <rPr>
            <sz val="8"/>
            <color indexed="81"/>
            <rFont val="Tahoma"/>
            <family val="2"/>
          </rPr>
          <t xml:space="preserve">This is the percentage of speed the process runs compared to its maximum possible speed. This does not account for downtime, it only accounts for speed while the process is running. </t>
        </r>
        <r>
          <rPr>
            <b/>
            <sz val="8"/>
            <color indexed="81"/>
            <rFont val="Tahoma"/>
            <family val="2"/>
          </rPr>
          <t>Performance efficiency = ideal (fastest possible) cycle time/actual cycle time</t>
        </r>
        <r>
          <rPr>
            <sz val="8"/>
            <color indexed="81"/>
            <rFont val="Tahoma"/>
            <family val="2"/>
          </rPr>
          <t>. 100% means when it is running, the process continuously runs at the fastest speed safely possible and has no slowdowns.</t>
        </r>
      </text>
    </comment>
    <comment ref="G5" authorId="0" shapeId="0" xr:uid="{00000000-0006-0000-0200-000008000000}">
      <text>
        <r>
          <rPr>
            <sz val="8"/>
            <color indexed="81"/>
            <rFont val="Tahoma"/>
            <family val="2"/>
          </rPr>
          <t xml:space="preserve">This is the percentage of good parts made by the process compared to the total produced. </t>
        </r>
        <r>
          <rPr>
            <b/>
            <sz val="8"/>
            <color indexed="81"/>
            <rFont val="Tahoma"/>
            <family val="2"/>
          </rPr>
          <t>Quality rate = Good parts/Total produced</t>
        </r>
        <r>
          <rPr>
            <sz val="8"/>
            <color indexed="81"/>
            <rFont val="Tahoma"/>
            <family val="2"/>
          </rPr>
          <t>. 100% means no defects.</t>
        </r>
      </text>
    </comment>
    <comment ref="H5" authorId="0" shapeId="0" xr:uid="{00000000-0006-0000-0200-000009000000}">
      <text>
        <r>
          <rPr>
            <sz val="8"/>
            <color indexed="81"/>
            <rFont val="Tahoma"/>
            <family val="2"/>
          </rPr>
          <t xml:space="preserve">Overall Equipment Effectiveness measures how effectively a process is utilized, which has an effect on capacity. The OEE is estimated by the supplier at the RFQ phase for the process where the bottleneck is identified. This may be based on historical OEE of a similar process. </t>
        </r>
        <r>
          <rPr>
            <b/>
            <sz val="8"/>
            <color indexed="81"/>
            <rFont val="Tahoma"/>
            <family val="2"/>
          </rPr>
          <t>OEE = Equipment availability x Performance efficiency x Quality rate</t>
        </r>
        <r>
          <rPr>
            <sz val="8"/>
            <color indexed="81"/>
            <rFont val="Tahoma"/>
            <family val="2"/>
          </rPr>
          <t>. 100% means the process runs as fast as possible with no downtime and no defects. Neither the inputs nor the OEE can be greater than 100%.</t>
        </r>
      </text>
    </comment>
    <comment ref="H6" authorId="0" shapeId="0" xr:uid="{00000000-0006-0000-0200-00000A000000}">
      <text>
        <r>
          <rPr>
            <sz val="8"/>
            <color indexed="81"/>
            <rFont val="Tahoma"/>
            <family val="2"/>
          </rPr>
          <t>See OEE color definition below. Lower OEE indicates higher potential to affect capacity, quality, or cost and should be investigated for potential improvements.</t>
        </r>
      </text>
    </comment>
    <comment ref="E7" authorId="1" shapeId="0" xr:uid="{00000000-0006-0000-0200-00000B000000}">
      <text>
        <r>
          <rPr>
            <sz val="8"/>
            <color indexed="81"/>
            <rFont val="Tahoma"/>
            <family val="2"/>
          </rPr>
          <t>Regular weekly demand</t>
        </r>
      </text>
    </comment>
    <comment ref="G7" authorId="1" shapeId="0" xr:uid="{00000000-0006-0000-0200-00000C000000}">
      <text>
        <r>
          <rPr>
            <sz val="8"/>
            <color indexed="81"/>
            <rFont val="Tahoma"/>
            <family val="2"/>
          </rPr>
          <t>Maximum weekly demand to cover temporary peak demands. This information should match what is agreed in the Cost Breakdown and Contract Review.
Regular + 20%.</t>
        </r>
      </text>
    </comment>
    <comment ref="E8" authorId="1" shapeId="0" xr:uid="{00000000-0006-0000-0200-00000D000000}">
      <text>
        <r>
          <rPr>
            <sz val="8"/>
            <color indexed="81"/>
            <rFont val="Tahoma"/>
            <family val="2"/>
          </rPr>
          <t>Example: if during a 8 hours shift, we have three breaks of 20 minutes, effective hours per shift will be: 8 hours - (60 min/60) = 7 hours</t>
        </r>
      </text>
    </comment>
    <comment ref="G8" authorId="0" shapeId="0" xr:uid="{00000000-0006-0000-0200-00000E000000}">
      <text>
        <r>
          <rPr>
            <sz val="8"/>
            <color indexed="81"/>
            <rFont val="Tahoma"/>
            <family val="2"/>
          </rPr>
          <t>Regular number of shifts per day.</t>
        </r>
      </text>
    </comment>
    <comment ref="L8" authorId="0" shapeId="0" xr:uid="{00000000-0006-0000-0200-00000F000000}">
      <text>
        <r>
          <rPr>
            <sz val="8"/>
            <color indexed="81"/>
            <rFont val="Tahoma"/>
            <family val="2"/>
          </rPr>
          <t>List the names and functions (titles) of the Veoneer's main participants if present at PTR (usually led by SQE and often includes Buyer). The need for Veoneer presence is determined by CLD or customer request.</t>
        </r>
      </text>
    </comment>
    <comment ref="E9" authorId="1" shapeId="0" xr:uid="{00000000-0006-0000-0200-000010000000}">
      <text>
        <r>
          <rPr>
            <sz val="8"/>
            <color indexed="81"/>
            <rFont val="Tahoma"/>
            <family val="2"/>
          </rPr>
          <t>Regular number of workdays per week.</t>
        </r>
      </text>
    </comment>
    <comment ref="G9" authorId="1" shapeId="0" xr:uid="{00000000-0006-0000-0200-000011000000}">
      <text>
        <r>
          <rPr>
            <sz val="8"/>
            <color indexed="81"/>
            <rFont val="Tahoma"/>
            <family val="2"/>
          </rPr>
          <t>Maximum number of workdays per week to temporarily cover  peak demands. This is for information only, is not used in calculations on this sheet.</t>
        </r>
      </text>
    </comment>
    <comment ref="E10" authorId="1" shapeId="0" xr:uid="{00000000-0006-0000-0200-000012000000}">
      <text>
        <r>
          <rPr>
            <b/>
            <sz val="8"/>
            <color indexed="81"/>
            <rFont val="Tahoma"/>
            <family val="2"/>
          </rPr>
          <t xml:space="preserve">Available hours-week= </t>
        </r>
        <r>
          <rPr>
            <sz val="8"/>
            <color indexed="81"/>
            <rFont val="Tahoma"/>
            <family val="2"/>
          </rPr>
          <t>regular shifts per week x effective hours per shift.
(% machine time x effective hours per shift x regular workdays per week x # shifts per day) - (# runs per week x set-up hours per run).
(E4xE8xE9xG8)-(G4xH4/60)
Example (.5x7x5x2)-(3x20/60) = 35-1 = 34</t>
        </r>
      </text>
    </comment>
    <comment ref="F10" authorId="1" shapeId="0" xr:uid="{00000000-0006-0000-0200-000013000000}">
      <text>
        <r>
          <rPr>
            <b/>
            <sz val="8"/>
            <color indexed="81"/>
            <rFont val="Tahoma"/>
            <family val="2"/>
          </rPr>
          <t xml:space="preserve">Target OK PPH (Part per Hour)= 
</t>
        </r>
        <r>
          <rPr>
            <sz val="8"/>
            <color indexed="81"/>
            <rFont val="Tahoma"/>
            <family val="2"/>
          </rPr>
          <t>Maximum weekly capacity / available regular hours per week for this product.  G7/E10. Example 18000/34 = 529.</t>
        </r>
      </text>
    </comment>
    <comment ref="L13" authorId="1" shapeId="0" xr:uid="{00000000-0006-0000-0200-000014000000}">
      <text>
        <r>
          <rPr>
            <sz val="8"/>
            <color indexed="81"/>
            <rFont val="Tahoma"/>
            <family val="2"/>
          </rPr>
          <t xml:space="preserve">Compares quoted (expectedl) OEE to trial run OEE, factors in lowest one for bottleneck operations. Also compares quoted set-up time to trial run set-up time, factors in highest one (see Adjusted target OK PPH in column Y). See bottom of sheet for color definition.
</t>
        </r>
        <r>
          <rPr>
            <b/>
            <sz val="8"/>
            <color indexed="81"/>
            <rFont val="Tahoma"/>
            <family val="2"/>
          </rPr>
          <t>Note</t>
        </r>
        <r>
          <rPr>
            <sz val="8"/>
            <color indexed="81"/>
            <rFont val="Tahoma"/>
            <family val="2"/>
          </rPr>
          <t>: When Capacity Judgement does not pass (less than 100%), countermeasures must be defined. If OEE is also low, this must be investigated for potential improvements to help increase capacity.</t>
        </r>
      </text>
    </comment>
    <comment ref="M13" authorId="1" shapeId="0" xr:uid="{00000000-0006-0000-0200-000015000000}">
      <text>
        <r>
          <rPr>
            <sz val="8"/>
            <color indexed="81"/>
            <rFont val="Tahoma"/>
            <family val="2"/>
          </rPr>
          <t>For any judgement less than 100%, countermeasures must be identified on Problem Follow-up Sheet.</t>
        </r>
      </text>
    </comment>
    <comment ref="T13" authorId="1" shapeId="0" xr:uid="{00000000-0006-0000-0200-000016000000}">
      <text>
        <r>
          <rPr>
            <sz val="8"/>
            <color indexed="81"/>
            <rFont val="Tahoma"/>
            <family val="2"/>
          </rPr>
          <t xml:space="preserve">The Trial Run Overall Equipment Effectiveness measures how effectively the process was utilized during the trial run, which has an effect on capacity. </t>
        </r>
        <r>
          <rPr>
            <b/>
            <sz val="8"/>
            <color indexed="81"/>
            <rFont val="Tahoma"/>
            <family val="2"/>
          </rPr>
          <t>OEE = Equipment availability x Performance efficiency x Quality rate during the trial run</t>
        </r>
        <r>
          <rPr>
            <sz val="8"/>
            <color indexed="81"/>
            <rFont val="Tahoma"/>
            <family val="2"/>
          </rPr>
          <t xml:space="preserve">. 100% means the process ran as fast as possible with no downtime and no defects. Neither the inputs nor the OEE can be greater than 100%. See below judgement for color definition.
</t>
        </r>
        <r>
          <rPr>
            <b/>
            <sz val="8"/>
            <color indexed="81"/>
            <rFont val="Tahoma"/>
            <family val="2"/>
          </rPr>
          <t>Note</t>
        </r>
        <r>
          <rPr>
            <sz val="8"/>
            <color indexed="81"/>
            <rFont val="Tahoma"/>
            <family val="2"/>
          </rPr>
          <t>: OEE does not necessarily need to pass for the PTR to pass. The OEE is a tool to see potential for process improvements. A low OEE must be investigated for potential countermeasures when the capacity portion of the PTR does not pass. Look for high scrap, downtime, and cycle time.</t>
        </r>
      </text>
    </comment>
    <comment ref="A15" authorId="0" shapeId="0" xr:uid="{00000000-0006-0000-0200-000017000000}">
      <text>
        <r>
          <rPr>
            <sz val="8"/>
            <color indexed="81"/>
            <rFont val="Tahoma"/>
            <family val="2"/>
          </rPr>
          <t>Operation #, refer to Process Flow Chart.</t>
        </r>
      </text>
    </comment>
    <comment ref="B15" authorId="1" shapeId="0" xr:uid="{00000000-0006-0000-0200-000018000000}">
      <text>
        <r>
          <rPr>
            <sz val="8"/>
            <color indexed="81"/>
            <rFont val="Tahoma"/>
            <family val="2"/>
          </rPr>
          <t>Please state the type of Production Run:
- First Production Trial
- PPAP Production Trial
- Run@Rate</t>
        </r>
      </text>
    </comment>
    <comment ref="C15" authorId="0" shapeId="0" xr:uid="{00000000-0006-0000-0200-000019000000}">
      <text>
        <r>
          <rPr>
            <sz val="8"/>
            <color indexed="81"/>
            <rFont val="Tahoma"/>
            <family val="2"/>
          </rPr>
          <t>Date of PTR</t>
        </r>
      </text>
    </comment>
    <comment ref="D15" authorId="0" shapeId="0" xr:uid="{00000000-0006-0000-0200-00001A000000}">
      <text>
        <r>
          <rPr>
            <sz val="8"/>
            <color indexed="81"/>
            <rFont val="Tahoma"/>
            <family val="2"/>
          </rPr>
          <t>Name of operation or process step (refer to Process Flow Chart).</t>
        </r>
      </text>
    </comment>
    <comment ref="F15" authorId="0" shapeId="0" xr:uid="{00000000-0006-0000-0200-00001B000000}">
      <text>
        <r>
          <rPr>
            <sz val="8"/>
            <color indexed="81"/>
            <rFont val="Tahoma"/>
            <family val="2"/>
          </rPr>
          <t xml:space="preserve">Is this the bottleneck (slowest) operation as defined above?
</t>
        </r>
      </text>
    </comment>
    <comment ref="G15" authorId="1" shapeId="0" xr:uid="{00000000-0006-0000-0200-00001C000000}">
      <text>
        <r>
          <rPr>
            <sz val="8"/>
            <color indexed="81"/>
            <rFont val="Tahoma"/>
            <family val="2"/>
          </rPr>
          <t>This is the time needed to put the process in conditions to start the production trial, yellow indicates setup for trial took longer than normal (compared to set-up minutes shown above).</t>
        </r>
      </text>
    </comment>
    <comment ref="H15" authorId="1" shapeId="0" xr:uid="{00000000-0006-0000-0200-00001D000000}">
      <text>
        <r>
          <rPr>
            <sz val="8"/>
            <color indexed="81"/>
            <rFont val="Tahoma"/>
            <family val="2"/>
          </rPr>
          <t>Total time spent during the corresponding trial run (in minutes).</t>
        </r>
      </text>
    </comment>
    <comment ref="I15" authorId="0" shapeId="0" xr:uid="{00000000-0006-0000-0200-00001E000000}">
      <text>
        <r>
          <rPr>
            <sz val="8"/>
            <color indexed="81"/>
            <rFont val="Tahoma"/>
            <family val="2"/>
          </rPr>
          <t>Total number of parts produced during trial run time (including bad parts).</t>
        </r>
      </text>
    </comment>
    <comment ref="J15" authorId="0" shapeId="0" xr:uid="{00000000-0006-0000-0200-00001F000000}">
      <text>
        <r>
          <rPr>
            <sz val="8"/>
            <color indexed="81"/>
            <rFont val="Tahoma"/>
            <family val="2"/>
          </rPr>
          <t>Number of good parts produced during trial run time (total minus bad).</t>
        </r>
      </text>
    </comment>
    <comment ref="K15" authorId="1" shapeId="0" xr:uid="{00000000-0006-0000-0200-000020000000}">
      <text>
        <r>
          <rPr>
            <b/>
            <sz val="8"/>
            <color indexed="81"/>
            <rFont val="Tahoma"/>
            <family val="2"/>
          </rPr>
          <t xml:space="preserve">calculated field = </t>
        </r>
        <r>
          <rPr>
            <sz val="8"/>
            <color indexed="81"/>
            <rFont val="Tahoma"/>
            <family val="2"/>
          </rPr>
          <t>(Number of good parts/time x 60).
First row example: J16/H16*60 =
2000 Good parts/240 minutes x 60 minutes/hour = 500 PPH.</t>
        </r>
      </text>
    </comment>
    <comment ref="N15" authorId="1" shapeId="0" xr:uid="{00000000-0006-0000-0200-000021000000}">
      <text>
        <r>
          <rPr>
            <sz val="8"/>
            <color indexed="81"/>
            <rFont val="Tahoma"/>
            <family val="2"/>
          </rPr>
          <t>From Supplier Cost Breakdown. To be referred to in the contract review. For information only, not used in calculations.</t>
        </r>
      </text>
    </comment>
    <comment ref="O15" authorId="1" shapeId="0" xr:uid="{00000000-0006-0000-0200-000022000000}">
      <text>
        <r>
          <rPr>
            <b/>
            <sz val="8"/>
            <color indexed="81"/>
            <rFont val="Tahoma"/>
            <family val="2"/>
          </rPr>
          <t xml:space="preserve">Actual Scrap (%) = </t>
        </r>
        <r>
          <rPr>
            <sz val="8"/>
            <color indexed="81"/>
            <rFont val="Tahoma"/>
            <family val="2"/>
          </rPr>
          <t>(Number of parts produced - Number of Good parts) / Number of parts produced.</t>
        </r>
      </text>
    </comment>
    <comment ref="P15" authorId="1" shapeId="0" xr:uid="{00000000-0006-0000-0200-000023000000}">
      <text>
        <r>
          <rPr>
            <sz val="8"/>
            <color indexed="81"/>
            <rFont val="Tahoma"/>
            <family val="2"/>
          </rPr>
          <t>From supplier cost breakdown, to be referred to in the contract review. It refers to the ideal (best possible) cycle time per part. The cell will turn yellow if quoted (ideal) cycle is time longer than the actual cycle time, which should not happen.</t>
        </r>
      </text>
    </comment>
    <comment ref="Q15" authorId="1" shapeId="0" xr:uid="{00000000-0006-0000-0200-000024000000}">
      <text>
        <r>
          <rPr>
            <sz val="8"/>
            <color indexed="81"/>
            <rFont val="Tahoma"/>
            <family val="2"/>
          </rPr>
          <t>Cycle time Actual per part (seconds) =</t>
        </r>
        <r>
          <rPr>
            <b/>
            <sz val="8"/>
            <color indexed="81"/>
            <rFont val="Tahoma"/>
            <family val="2"/>
          </rPr>
          <t xml:space="preserve"> </t>
        </r>
        <r>
          <rPr>
            <sz val="8"/>
            <color indexed="81"/>
            <rFont val="Tahoma"/>
            <family val="2"/>
          </rPr>
          <t>Time (min) x 60 / Number Parts Produced.</t>
        </r>
      </text>
    </comment>
    <comment ref="R15" authorId="1" shapeId="0" xr:uid="{00000000-0006-0000-0200-000025000000}">
      <text>
        <r>
          <rPr>
            <sz val="8"/>
            <color indexed="81"/>
            <rFont val="Tahoma"/>
            <family val="2"/>
          </rPr>
          <t>Total Equipment Downtime during the Trial Run.</t>
        </r>
      </text>
    </comment>
    <comment ref="S15" authorId="1" shapeId="0" xr:uid="{00000000-0006-0000-0200-000026000000}">
      <text>
        <r>
          <rPr>
            <sz val="8"/>
            <color indexed="81"/>
            <rFont val="Tahoma"/>
            <family val="2"/>
          </rPr>
          <t>Number of stoppages during the Production Run. For information only.</t>
        </r>
      </text>
    </comment>
    <comment ref="U15" authorId="0" shapeId="0" xr:uid="{00000000-0006-0000-0200-000027000000}">
      <text>
        <r>
          <rPr>
            <sz val="8"/>
            <color indexed="81"/>
            <rFont val="Tahoma"/>
            <family val="2"/>
          </rPr>
          <t>This is the percentage of time the process ran during the trial run time (after setup). Equipment downtime is deducted.</t>
        </r>
        <r>
          <rPr>
            <b/>
            <sz val="8"/>
            <color indexed="81"/>
            <rFont val="Tahoma"/>
            <family val="2"/>
          </rPr>
          <t xml:space="preserve"> Equipment availability = Uptime/Trial Run Time</t>
        </r>
        <r>
          <rPr>
            <sz val="8"/>
            <color indexed="81"/>
            <rFont val="Tahoma"/>
            <family val="2"/>
          </rPr>
          <t>. 100% means no downtime and the process ran non-stop during trial run time.</t>
        </r>
      </text>
    </comment>
    <comment ref="V15" authorId="0" shapeId="0" xr:uid="{00000000-0006-0000-0200-000028000000}">
      <text>
        <r>
          <rPr>
            <sz val="8"/>
            <color indexed="81"/>
            <rFont val="Tahoma"/>
            <family val="2"/>
          </rPr>
          <t xml:space="preserve">This is the percentage of speed the process ran compared to its quoted or maximum possible speed. This does not account for downtime, it only accounts for speed while the process is running. </t>
        </r>
        <r>
          <rPr>
            <b/>
            <sz val="8"/>
            <color indexed="81"/>
            <rFont val="Tahoma"/>
            <family val="2"/>
          </rPr>
          <t>Performance efficiency = ideal (fastest possible) cycle time/actual cycle time</t>
        </r>
        <r>
          <rPr>
            <sz val="8"/>
            <color indexed="81"/>
            <rFont val="Tahoma"/>
            <family val="2"/>
          </rPr>
          <t>. 100% means when it is running, the process continuously runs at the fastest speed safely possible and has no slowdowns.</t>
        </r>
      </text>
    </comment>
    <comment ref="W15" authorId="0" shapeId="0" xr:uid="{00000000-0006-0000-0200-000029000000}">
      <text>
        <r>
          <rPr>
            <sz val="8"/>
            <color indexed="81"/>
            <rFont val="Tahoma"/>
            <family val="2"/>
          </rPr>
          <t xml:space="preserve">This is the percentage of good parts made by the process compared to the total produced. </t>
        </r>
        <r>
          <rPr>
            <b/>
            <sz val="8"/>
            <color indexed="81"/>
            <rFont val="Tahoma"/>
            <family val="2"/>
          </rPr>
          <t>Quality rate = Good parts/Total produced</t>
        </r>
        <r>
          <rPr>
            <sz val="8"/>
            <color indexed="81"/>
            <rFont val="Tahoma"/>
            <family val="2"/>
          </rPr>
          <t>. 100% means no defects.</t>
        </r>
      </text>
    </comment>
    <comment ref="X15" authorId="0" shapeId="0" xr:uid="{00000000-0006-0000-0200-00002A000000}">
      <text>
        <r>
          <rPr>
            <sz val="8"/>
            <color indexed="81"/>
            <rFont val="Tahoma"/>
            <family val="2"/>
          </rPr>
          <t>Uses the maximum of the quoted setup time vs the trial setup time to calculate the available regular hours per week.</t>
        </r>
      </text>
    </comment>
    <comment ref="Y15" authorId="0" shapeId="0" xr:uid="{00000000-0006-0000-0200-00002B000000}">
      <text>
        <r>
          <rPr>
            <sz val="8"/>
            <color indexed="81"/>
            <rFont val="Tahoma"/>
            <family val="2"/>
          </rPr>
          <t>Adjusted if trial set-up time is longer than quoted.
Maximum week capacity / Adjusted available regular hours per week.</t>
        </r>
      </text>
    </comment>
  </commentList>
</comments>
</file>

<file path=xl/sharedStrings.xml><?xml version="1.0" encoding="utf-8"?>
<sst xmlns="http://schemas.openxmlformats.org/spreadsheetml/2006/main" count="185" uniqueCount="101">
  <si>
    <t>CAPACITY</t>
  </si>
  <si>
    <t>EFFICIENCY</t>
  </si>
  <si>
    <t>QUALITY</t>
  </si>
  <si>
    <t>EQUIPMENT DOWNTIME</t>
  </si>
  <si>
    <t>ACTUAL SCRAP (%)</t>
  </si>
  <si>
    <t>PROCESS</t>
  </si>
  <si>
    <t>ACTUAL 'OK' PPH</t>
  </si>
  <si>
    <t>OP. No.</t>
  </si>
  <si>
    <t>PRODUCTION RUN</t>
  </si>
  <si>
    <t>DATE</t>
  </si>
  <si>
    <t>Run @ Rate</t>
  </si>
  <si>
    <t>Participants</t>
  </si>
  <si>
    <t>function</t>
  </si>
  <si>
    <t>Supplier</t>
  </si>
  <si>
    <t>Equipment availability</t>
  </si>
  <si>
    <t>Performance efficiency</t>
  </si>
  <si>
    <t>Nb. PARTS PRODUCED</t>
  </si>
  <si>
    <t>Nb. GOOD PARTS</t>
  </si>
  <si>
    <t>Nb. 
STOPPAGES</t>
  </si>
  <si>
    <t>TRIAL RUN</t>
  </si>
  <si>
    <t>QUOTED  PROCESS SCRAP (%)</t>
  </si>
  <si>
    <t>Action No.</t>
  </si>
  <si>
    <t>Finding / Improvement potential</t>
  </si>
  <si>
    <t>Root Cause</t>
  </si>
  <si>
    <t>Corrective action</t>
  </si>
  <si>
    <t>Responsible</t>
  </si>
  <si>
    <t>PDCA</t>
  </si>
  <si>
    <t>Follow-up / Comments / References</t>
  </si>
  <si>
    <t>Production Run</t>
  </si>
  <si>
    <t>Date</t>
  </si>
  <si>
    <t>Process Name</t>
  </si>
  <si>
    <t>Production Trial Run Capacity Report
- Problem follow-up sheet -</t>
  </si>
  <si>
    <t>First Production Trial</t>
  </si>
  <si>
    <t>OEE %</t>
  </si>
  <si>
    <t>Equipment availability %</t>
  </si>
  <si>
    <t>Performance efficiency %</t>
  </si>
  <si>
    <t>Quality
rate %</t>
  </si>
  <si>
    <r>
      <t xml:space="preserve">ACTUAL'OK' PPH &gt;= </t>
    </r>
    <r>
      <rPr>
        <b/>
        <sz val="8"/>
        <color indexed="12"/>
        <rFont val="Calibri"/>
        <family val="2"/>
      </rPr>
      <t>100%</t>
    </r>
    <r>
      <rPr>
        <sz val="8"/>
        <color indexed="8"/>
        <rFont val="Calibri"/>
        <family val="2"/>
      </rPr>
      <t xml:space="preserve"> OF TARGET</t>
    </r>
  </si>
  <si>
    <r>
      <t xml:space="preserve">ACTUAL'OK' PPH IS </t>
    </r>
    <r>
      <rPr>
        <b/>
        <sz val="8"/>
        <color indexed="12"/>
        <rFont val="Calibri"/>
        <family val="2"/>
      </rPr>
      <t>&lt; 100%</t>
    </r>
    <r>
      <rPr>
        <sz val="8"/>
        <color indexed="8"/>
        <rFont val="Calibri"/>
        <family val="2"/>
      </rPr>
      <t xml:space="preserve"> OF TARGET. COUNTERMEASURES IDENTIFIED </t>
    </r>
  </si>
  <si>
    <t xml:space="preserve">ACTUAL'OK' PPH IS &lt; 100% OF TARGET. COUNTERMEASURES NOT IDENTIFIED </t>
  </si>
  <si>
    <t>Counter measures identified</t>
  </si>
  <si>
    <t>Yes</t>
  </si>
  <si>
    <t>No</t>
  </si>
  <si>
    <t>N/A</t>
  </si>
  <si>
    <t>123456</t>
  </si>
  <si>
    <t>John Jackson</t>
  </si>
  <si>
    <r>
      <rPr>
        <b/>
        <sz val="11"/>
        <color indexed="12"/>
        <rFont val="Calibri"/>
        <family val="2"/>
      </rPr>
      <t>CAPACITY</t>
    </r>
    <r>
      <rPr>
        <b/>
        <sz val="9"/>
        <color indexed="12"/>
        <rFont val="Calibri"/>
        <family val="2"/>
      </rPr>
      <t xml:space="preserve"> </t>
    </r>
    <r>
      <rPr>
        <b/>
        <sz val="9"/>
        <color indexed="8"/>
        <rFont val="Calibri"/>
        <family val="2"/>
      </rPr>
      <t xml:space="preserve">JUDGEMENT = TARGET 1 VERSUS ACTUAL 'OK' PPH </t>
    </r>
  </si>
  <si>
    <r>
      <rPr>
        <b/>
        <sz val="10"/>
        <color indexed="8"/>
        <rFont val="Calibri"/>
        <family val="2"/>
      </rPr>
      <t>Note:</t>
    </r>
    <r>
      <rPr>
        <sz val="10"/>
        <color indexed="8"/>
        <rFont val="Calibri"/>
        <family val="2"/>
      </rPr>
      <t xml:space="preserve"> If your trial results indicate you have not reached your target level, please supply countermeasure action using the enclosed </t>
    </r>
    <r>
      <rPr>
        <b/>
        <sz val="10"/>
        <color indexed="8"/>
        <rFont val="Calibri"/>
        <family val="2"/>
      </rPr>
      <t>Problem Follow-up sheet</t>
    </r>
  </si>
  <si>
    <r>
      <rPr>
        <b/>
        <sz val="7"/>
        <color rgb="FF0000FF"/>
        <rFont val="Calibri"/>
        <family val="2"/>
      </rPr>
      <t>CAPACITY</t>
    </r>
    <r>
      <rPr>
        <b/>
        <sz val="7"/>
        <color indexed="12"/>
        <rFont val="Calibri"/>
        <family val="2"/>
      </rPr>
      <t xml:space="preserve"> </t>
    </r>
    <r>
      <rPr>
        <b/>
        <sz val="7"/>
        <color indexed="8"/>
        <rFont val="Calibri"/>
        <family val="2"/>
      </rPr>
      <t>JUDGEMENT</t>
    </r>
  </si>
  <si>
    <t>Used for Capacity Judgement</t>
  </si>
  <si>
    <r>
      <rPr>
        <b/>
        <sz val="7"/>
        <color indexed="12"/>
        <rFont val="Calibri"/>
        <family val="2"/>
      </rPr>
      <t>TR OEE</t>
    </r>
    <r>
      <rPr>
        <b/>
        <sz val="7"/>
        <color indexed="30"/>
        <rFont val="Calibri"/>
        <family val="2"/>
      </rPr>
      <t xml:space="preserve"> </t>
    </r>
    <r>
      <rPr>
        <b/>
        <sz val="7"/>
        <color indexed="8"/>
        <rFont val="Calibri"/>
        <family val="2"/>
      </rPr>
      <t>JUDGEMENT</t>
    </r>
  </si>
  <si>
    <t>Adjusted target OK PPH</t>
  </si>
  <si>
    <t>Quality rate</t>
  </si>
  <si>
    <t>Adjusted available regular hours per week</t>
  </si>
  <si>
    <t>Quoted (expected) bottleneck OEE (%) breakdown</t>
  </si>
  <si>
    <t>OEE ERROR - CANNOT EXCEED 100%</t>
  </si>
  <si>
    <t>IDEAL OR QUOTED CYCLE TIME (Sec)</t>
  </si>
  <si>
    <t>ACTUAL 
(Minutes)</t>
  </si>
  <si>
    <t>SET-UP TIME
 (Minutes)</t>
  </si>
  <si>
    <t>TIME (Minutes)</t>
  </si>
  <si>
    <r>
      <rPr>
        <b/>
        <sz val="11"/>
        <color indexed="12"/>
        <rFont val="Calibri"/>
        <family val="2"/>
      </rPr>
      <t>OEE</t>
    </r>
    <r>
      <rPr>
        <b/>
        <sz val="9"/>
        <color indexed="12"/>
        <rFont val="Calibri"/>
        <family val="2"/>
      </rPr>
      <t xml:space="preserve"> </t>
    </r>
    <r>
      <rPr>
        <b/>
        <sz val="9"/>
        <color indexed="8"/>
        <rFont val="Calibri"/>
        <family val="2"/>
      </rPr>
      <t>JUDGEMENT COLOR DEFINITION</t>
    </r>
  </si>
  <si>
    <r>
      <t xml:space="preserve">OEE </t>
    </r>
    <r>
      <rPr>
        <sz val="8"/>
        <color indexed="12"/>
        <rFont val="Calibri"/>
        <family val="2"/>
      </rPr>
      <t xml:space="preserve">&gt; = </t>
    </r>
    <r>
      <rPr>
        <b/>
        <sz val="8"/>
        <color indexed="12"/>
        <rFont val="Calibri"/>
        <family val="2"/>
      </rPr>
      <t>80%</t>
    </r>
  </si>
  <si>
    <r>
      <t xml:space="preserve">OEE IS BETWEEN </t>
    </r>
    <r>
      <rPr>
        <b/>
        <sz val="8"/>
        <color indexed="12"/>
        <rFont val="Calibri"/>
        <family val="2"/>
      </rPr>
      <t>50</t>
    </r>
    <r>
      <rPr>
        <sz val="8"/>
        <color indexed="8"/>
        <rFont val="Calibri"/>
        <family val="2"/>
      </rPr>
      <t xml:space="preserve"> AND </t>
    </r>
    <r>
      <rPr>
        <b/>
        <sz val="8"/>
        <color indexed="12"/>
        <rFont val="Calibri"/>
        <family val="2"/>
      </rPr>
      <t>80%</t>
    </r>
  </si>
  <si>
    <r>
      <t>OEE</t>
    </r>
    <r>
      <rPr>
        <b/>
        <sz val="8"/>
        <color indexed="12"/>
        <rFont val="Calibri"/>
        <family val="2"/>
      </rPr>
      <t xml:space="preserve"> &lt; 50%</t>
    </r>
  </si>
  <si>
    <t>Trial run OEE breakdown</t>
  </si>
  <si>
    <t>BOTTLE-NECK?</t>
  </si>
  <si>
    <t>Used for drop down lists</t>
  </si>
  <si>
    <r>
      <t xml:space="preserve">% machine time   </t>
    </r>
    <r>
      <rPr>
        <b/>
        <sz val="10"/>
        <color theme="1"/>
        <rFont val="Calibri"/>
        <family val="2"/>
        <scheme val="minor"/>
      </rPr>
      <t>/</t>
    </r>
    <r>
      <rPr>
        <sz val="10"/>
        <color theme="1"/>
        <rFont val="Calibri"/>
        <family val="2"/>
        <scheme val="minor"/>
      </rPr>
      <t xml:space="preserve">   # runs/week   </t>
    </r>
    <r>
      <rPr>
        <b/>
        <sz val="10"/>
        <color theme="1"/>
        <rFont val="Calibri"/>
        <family val="2"/>
        <scheme val="minor"/>
      </rPr>
      <t>/</t>
    </r>
    <r>
      <rPr>
        <sz val="10"/>
        <color theme="1"/>
        <rFont val="Calibri"/>
        <family val="2"/>
        <scheme val="minor"/>
      </rPr>
      <t xml:space="preserve">   Set-up minutes</t>
    </r>
  </si>
  <si>
    <r>
      <t xml:space="preserve">Part name          </t>
    </r>
    <r>
      <rPr>
        <b/>
        <sz val="10"/>
        <color theme="1"/>
        <rFont val="Calibri"/>
        <family val="2"/>
        <scheme val="minor"/>
      </rPr>
      <t>/</t>
    </r>
    <r>
      <rPr>
        <sz val="10"/>
        <color theme="1"/>
        <rFont val="Calibri"/>
        <family val="2"/>
        <scheme val="minor"/>
      </rPr>
      <t xml:space="preserve">          Part Number</t>
    </r>
  </si>
  <si>
    <r>
      <t xml:space="preserve">Supplier Name          </t>
    </r>
    <r>
      <rPr>
        <b/>
        <sz val="10"/>
        <color theme="1"/>
        <rFont val="Calibri"/>
        <family val="2"/>
        <scheme val="minor"/>
      </rPr>
      <t>/</t>
    </r>
    <r>
      <rPr>
        <sz val="10"/>
        <color theme="1"/>
        <rFont val="Calibri"/>
        <family val="2"/>
        <scheme val="minor"/>
      </rPr>
      <t xml:space="preserve">          Supplier Number</t>
    </r>
  </si>
  <si>
    <r>
      <t xml:space="preserve">Reg week demand    </t>
    </r>
    <r>
      <rPr>
        <b/>
        <sz val="10"/>
        <color theme="1"/>
        <rFont val="Calibri"/>
        <family val="2"/>
        <scheme val="minor"/>
      </rPr>
      <t>/</t>
    </r>
    <r>
      <rPr>
        <sz val="10"/>
        <color theme="1"/>
        <rFont val="Calibri"/>
        <family val="2"/>
        <scheme val="minor"/>
      </rPr>
      <t xml:space="preserve">    Max week demand (w/safety)</t>
    </r>
  </si>
  <si>
    <r>
      <t xml:space="preserve">Effective hours/shift (minus breaks)  </t>
    </r>
    <r>
      <rPr>
        <b/>
        <sz val="10"/>
        <color theme="1"/>
        <rFont val="Calibri"/>
        <family val="2"/>
        <scheme val="minor"/>
      </rPr>
      <t>/</t>
    </r>
    <r>
      <rPr>
        <sz val="10"/>
        <color theme="1"/>
        <rFont val="Calibri"/>
        <family val="2"/>
        <scheme val="minor"/>
      </rPr>
      <t xml:space="preserve">  Shifts per day</t>
    </r>
  </si>
  <si>
    <r>
      <t xml:space="preserve">Workdays per week reg   </t>
    </r>
    <r>
      <rPr>
        <b/>
        <sz val="10"/>
        <color theme="1"/>
        <rFont val="Calibri"/>
        <family val="2"/>
        <scheme val="minor"/>
      </rPr>
      <t>/</t>
    </r>
    <r>
      <rPr>
        <sz val="10"/>
        <color theme="1"/>
        <rFont val="Calibri"/>
        <family val="2"/>
        <scheme val="minor"/>
      </rPr>
      <t xml:space="preserve">   Workdays per week max</t>
    </r>
  </si>
  <si>
    <r>
      <t xml:space="preserve">Available regular hours/week     </t>
    </r>
    <r>
      <rPr>
        <b/>
        <sz val="10"/>
        <color theme="1"/>
        <rFont val="Calibri"/>
        <family val="2"/>
        <scheme val="minor"/>
      </rPr>
      <t>/</t>
    </r>
    <r>
      <rPr>
        <sz val="10"/>
        <color theme="1"/>
        <rFont val="Calibri"/>
        <family val="2"/>
        <scheme val="minor"/>
      </rPr>
      <t xml:space="preserve">     </t>
    </r>
    <r>
      <rPr>
        <b/>
        <sz val="10"/>
        <color indexed="12"/>
        <rFont val="Calibri"/>
        <family val="2"/>
      </rPr>
      <t xml:space="preserve">Target </t>
    </r>
    <r>
      <rPr>
        <b/>
        <sz val="10"/>
        <color rgb="FF0000FF"/>
        <rFont val="Calibri"/>
        <family val="2"/>
      </rPr>
      <t>'OK'</t>
    </r>
    <r>
      <rPr>
        <b/>
        <sz val="10"/>
        <color indexed="12"/>
        <rFont val="Calibri"/>
        <family val="2"/>
      </rPr>
      <t xml:space="preserve"> PPH</t>
    </r>
  </si>
  <si>
    <t>Weld</t>
  </si>
  <si>
    <t>Crimp</t>
  </si>
  <si>
    <t xml:space="preserve">Bottleneck operation name = </t>
  </si>
  <si>
    <t>OPERATION NAME</t>
  </si>
  <si>
    <t>CYCLE TIME PER PART</t>
  </si>
  <si>
    <t>ACTUAL CYCLE TIME (Seconds)</t>
  </si>
  <si>
    <t>PRODUCTION TRIAL CAPACITY REPORT</t>
  </si>
  <si>
    <r>
      <t xml:space="preserve">TRIAL 
</t>
    </r>
    <r>
      <rPr>
        <b/>
        <sz val="10"/>
        <color theme="0"/>
        <rFont val="Calibri"/>
        <family val="2"/>
      </rPr>
      <t>set up</t>
    </r>
  </si>
  <si>
    <r>
      <t xml:space="preserve">Planned Correction
Date
</t>
    </r>
    <r>
      <rPr>
        <sz val="10"/>
        <color theme="0"/>
        <rFont val="Arial"/>
        <family val="2"/>
      </rPr>
      <t>(DD-MMM-YYYY)</t>
    </r>
  </si>
  <si>
    <r>
      <t xml:space="preserve">Final Completion
Date
</t>
    </r>
    <r>
      <rPr>
        <sz val="10"/>
        <color theme="0"/>
        <rFont val="Arial"/>
        <family val="2"/>
      </rPr>
      <t>(DD-MMM-YYYY)</t>
    </r>
  </si>
  <si>
    <t>Veoneer</t>
  </si>
  <si>
    <t>UST Project SQ</t>
  </si>
  <si>
    <t>Joe Doe</t>
  </si>
  <si>
    <t>Lead Buyer</t>
  </si>
  <si>
    <t>Dave Lauderdale</t>
  </si>
  <si>
    <t>Joe Mack</t>
  </si>
  <si>
    <t>Process Q Engineer</t>
  </si>
  <si>
    <t>Production Supervisor</t>
  </si>
  <si>
    <t>Stamp Stamping</t>
  </si>
  <si>
    <t>Flange</t>
  </si>
  <si>
    <t>618012300E</t>
  </si>
  <si>
    <t>Version #</t>
  </si>
  <si>
    <t>Author</t>
  </si>
  <si>
    <t>Modification</t>
  </si>
  <si>
    <t>Purpose</t>
  </si>
  <si>
    <t>New Release</t>
  </si>
  <si>
    <t>Jose Dorado
Dennis Nielsen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</si>
</sst>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quot;£&quot;* #,##0.00_-;_-&quot;£&quot;* &quot;-&quot;??_-;_-@_-"/>
    <numFmt numFmtId="165" formatCode="#,##0.0"/>
    <numFmt numFmtId="166" formatCode="[$-409]d\-mmm\-yy;@"/>
    <numFmt numFmtId="167" formatCode="0.0%"/>
    <numFmt numFmtId="168" formatCode="0.0"/>
    <numFmt numFmtId="169" formatCode="yyyy\-mm\-dd"/>
    <numFmt numFmtId="170" formatCode="[$-409]dd\-mmm\-yy;@"/>
    <numFmt numFmtId="171" formatCode="[$-409]d\-mmm\-yyyy;@"/>
  </numFmts>
  <fonts count="52" x14ac:knownFonts="1">
    <font>
      <sz val="11"/>
      <color theme="1"/>
      <name val="Calibri"/>
      <family val="2"/>
      <scheme val="minor"/>
    </font>
    <font>
      <b/>
      <sz val="8"/>
      <name val="Arial"/>
      <family val="2"/>
    </font>
    <font>
      <sz val="10"/>
      <color indexed="8"/>
      <name val="Calibri"/>
      <family val="2"/>
    </font>
    <font>
      <b/>
      <sz val="10"/>
      <color indexed="8"/>
      <name val="Calibri"/>
      <family val="2"/>
    </font>
    <font>
      <sz val="10"/>
      <name val="Arial"/>
      <family val="2"/>
    </font>
    <font>
      <i/>
      <sz val="8"/>
      <name val="Arial"/>
      <family val="2"/>
    </font>
    <font>
      <sz val="8"/>
      <color indexed="81"/>
      <name val="Tahoma"/>
      <family val="2"/>
    </font>
    <font>
      <b/>
      <sz val="8"/>
      <color indexed="81"/>
      <name val="Tahoma"/>
      <family val="2"/>
    </font>
    <font>
      <b/>
      <sz val="8"/>
      <color indexed="8"/>
      <name val="Calibri"/>
      <family val="2"/>
    </font>
    <font>
      <b/>
      <sz val="7"/>
      <color indexed="8"/>
      <name val="Calibri"/>
      <family val="2"/>
    </font>
    <font>
      <b/>
      <sz val="7"/>
      <color indexed="30"/>
      <name val="Calibri"/>
      <family val="2"/>
    </font>
    <font>
      <b/>
      <sz val="7"/>
      <color indexed="12"/>
      <name val="Calibri"/>
      <family val="2"/>
    </font>
    <font>
      <b/>
      <sz val="9"/>
      <color indexed="8"/>
      <name val="Calibri"/>
      <family val="2"/>
    </font>
    <font>
      <b/>
      <sz val="9"/>
      <color indexed="12"/>
      <name val="Calibri"/>
      <family val="2"/>
    </font>
    <font>
      <b/>
      <sz val="11"/>
      <color indexed="12"/>
      <name val="Calibri"/>
      <family val="2"/>
    </font>
    <font>
      <sz val="12"/>
      <name val="Arial"/>
      <family val="2"/>
    </font>
    <font>
      <b/>
      <sz val="20"/>
      <name val="Arial"/>
      <family val="2"/>
    </font>
    <font>
      <sz val="9"/>
      <name val="Arial"/>
      <family val="2"/>
    </font>
    <font>
      <b/>
      <sz val="10"/>
      <name val="Arial"/>
      <family val="2"/>
    </font>
    <font>
      <b/>
      <sz val="10"/>
      <color indexed="12"/>
      <name val="Calibri"/>
      <family val="2"/>
    </font>
    <font>
      <sz val="8"/>
      <color indexed="8"/>
      <name val="Calibri"/>
      <family val="2"/>
    </font>
    <font>
      <sz val="8"/>
      <color indexed="12"/>
      <name val="Calibri"/>
      <family val="2"/>
    </font>
    <font>
      <b/>
      <sz val="8"/>
      <color indexed="12"/>
      <name val="Calibri"/>
      <family val="2"/>
    </font>
    <font>
      <sz val="11"/>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sz val="10"/>
      <color rgb="FF0000FF"/>
      <name val="Calibri"/>
      <family val="2"/>
      <scheme val="minor"/>
    </font>
    <font>
      <sz val="10"/>
      <color theme="1"/>
      <name val="Calibri"/>
      <family val="2"/>
      <scheme val="minor"/>
    </font>
    <font>
      <b/>
      <sz val="10"/>
      <color theme="1"/>
      <name val="Calibri"/>
      <family val="2"/>
      <scheme val="minor"/>
    </font>
    <font>
      <sz val="9"/>
      <color rgb="FF0000FF"/>
      <name val="Arial"/>
      <family val="2"/>
    </font>
    <font>
      <i/>
      <sz val="10"/>
      <color rgb="FF0000FF"/>
      <name val="Calibri"/>
      <family val="2"/>
      <scheme val="minor"/>
    </font>
    <font>
      <b/>
      <sz val="22"/>
      <color theme="1"/>
      <name val="Calibri"/>
      <family val="2"/>
      <scheme val="minor"/>
    </font>
    <font>
      <b/>
      <sz val="8"/>
      <color theme="1"/>
      <name val="Calibri"/>
      <family val="2"/>
      <scheme val="minor"/>
    </font>
    <font>
      <b/>
      <sz val="9"/>
      <color theme="1"/>
      <name val="Calibri"/>
      <family val="2"/>
    </font>
    <font>
      <sz val="8"/>
      <color theme="1"/>
      <name val="Calibri"/>
      <family val="2"/>
      <scheme val="minor"/>
    </font>
    <font>
      <b/>
      <sz val="10"/>
      <color rgb="FF0000FF"/>
      <name val="Calibri"/>
      <family val="2"/>
      <scheme val="minor"/>
    </font>
    <font>
      <sz val="9"/>
      <color rgb="FF0000FF"/>
      <name val="Calibri"/>
      <family val="2"/>
      <scheme val="minor"/>
    </font>
    <font>
      <b/>
      <sz val="7"/>
      <color theme="1"/>
      <name val="Calibri"/>
      <family val="2"/>
      <scheme val="minor"/>
    </font>
    <font>
      <b/>
      <sz val="7"/>
      <color theme="1"/>
      <name val="Calibri"/>
      <family val="2"/>
    </font>
    <font>
      <sz val="6"/>
      <name val="Calibri"/>
      <family val="2"/>
      <scheme val="minor"/>
    </font>
    <font>
      <b/>
      <sz val="7"/>
      <color rgb="FF0000FF"/>
      <name val="Calibri"/>
      <family val="2"/>
      <scheme val="minor"/>
    </font>
    <font>
      <b/>
      <sz val="7"/>
      <color rgb="FF0000FF"/>
      <name val="Calibri"/>
      <family val="2"/>
    </font>
    <font>
      <b/>
      <sz val="10"/>
      <color rgb="FF0000FF"/>
      <name val="Calibri"/>
      <family val="2"/>
    </font>
    <font>
      <b/>
      <sz val="11"/>
      <color theme="0"/>
      <name val="Calibri"/>
      <family val="2"/>
      <scheme val="minor"/>
    </font>
    <font>
      <sz val="11"/>
      <color theme="0"/>
      <name val="Calibri"/>
      <family val="2"/>
      <scheme val="minor"/>
    </font>
    <font>
      <b/>
      <sz val="14"/>
      <color theme="0"/>
      <name val="Calibri"/>
      <family val="2"/>
      <scheme val="minor"/>
    </font>
    <font>
      <b/>
      <sz val="10"/>
      <color theme="0"/>
      <name val="Calibri"/>
      <family val="2"/>
    </font>
    <font>
      <b/>
      <sz val="12"/>
      <color theme="0"/>
      <name val="Calibri"/>
      <family val="2"/>
      <scheme val="minor"/>
    </font>
    <font>
      <b/>
      <sz val="10"/>
      <color theme="0"/>
      <name val="Arial"/>
      <family val="2"/>
    </font>
    <font>
      <sz val="10"/>
      <color theme="0"/>
      <name val="Arial"/>
      <family val="2"/>
    </font>
    <font>
      <sz val="10"/>
      <name val="Arial"/>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66B5AD"/>
        <bgColor indexed="64"/>
      </patternFill>
    </fill>
  </fills>
  <borders count="111">
    <border>
      <left/>
      <right/>
      <top/>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medium">
        <color rgb="FF0000FF"/>
      </left>
      <right style="hair">
        <color indexed="64"/>
      </right>
      <top style="medium">
        <color rgb="FF0000FF"/>
      </top>
      <bottom style="thin">
        <color indexed="64"/>
      </bottom>
      <diagonal/>
    </border>
    <border>
      <left style="hair">
        <color indexed="64"/>
      </left>
      <right style="hair">
        <color indexed="64"/>
      </right>
      <top style="medium">
        <color rgb="FF0000FF"/>
      </top>
      <bottom style="thin">
        <color indexed="64"/>
      </bottom>
      <diagonal/>
    </border>
    <border>
      <left style="hair">
        <color indexed="64"/>
      </left>
      <right style="thin">
        <color indexed="64"/>
      </right>
      <top style="medium">
        <color rgb="FF0000FF"/>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thin">
        <color theme="0"/>
      </right>
      <top style="thin">
        <color indexed="64"/>
      </top>
      <bottom/>
      <diagonal/>
    </border>
    <border>
      <left/>
      <right style="medium">
        <color indexed="64"/>
      </right>
      <top style="thin">
        <color indexed="64"/>
      </top>
      <bottom style="thin">
        <color indexed="64"/>
      </bottom>
      <diagonal/>
    </border>
    <border>
      <left style="medium">
        <color indexed="64"/>
      </left>
      <right style="thin">
        <color theme="0"/>
      </right>
      <top/>
      <bottom/>
      <diagonal/>
    </border>
    <border>
      <left style="thin">
        <color indexed="64"/>
      </left>
      <right style="medium">
        <color indexed="64"/>
      </right>
      <top style="thin">
        <color indexed="64"/>
      </top>
      <bottom/>
      <diagonal/>
    </border>
    <border>
      <left style="medium">
        <color indexed="64"/>
      </left>
      <right style="thin">
        <color theme="0"/>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4" fillId="0" borderId="0" applyFont="0" applyFill="0" applyBorder="0" applyAlignment="0" applyProtection="0"/>
    <xf numFmtId="0" fontId="4" fillId="0" borderId="0"/>
    <xf numFmtId="9" fontId="23" fillId="0" borderId="0" applyFont="0" applyFill="0" applyBorder="0" applyAlignment="0" applyProtection="0"/>
    <xf numFmtId="0" fontId="4" fillId="0" borderId="0"/>
    <xf numFmtId="0" fontId="4" fillId="0" borderId="0"/>
    <xf numFmtId="0" fontId="51" fillId="0" borderId="0"/>
  </cellStyleXfs>
  <cellXfs count="285">
    <xf numFmtId="0" fontId="0" fillId="0" borderId="0" xfId="0"/>
    <xf numFmtId="0" fontId="0" fillId="0" borderId="0" xfId="0" applyAlignment="1">
      <alignment vertical="center"/>
    </xf>
    <xf numFmtId="0" fontId="15" fillId="2" borderId="0" xfId="0" applyFont="1" applyFill="1" applyBorder="1" applyAlignment="1" applyProtection="1">
      <alignment vertical="center"/>
    </xf>
    <xf numFmtId="0" fontId="18" fillId="2" borderId="0" xfId="0" applyFont="1" applyFill="1" applyBorder="1" applyAlignment="1" applyProtection="1">
      <alignment vertical="center" wrapText="1"/>
    </xf>
    <xf numFmtId="0" fontId="18" fillId="2" borderId="0" xfId="0" applyFont="1" applyFill="1" applyAlignment="1" applyProtection="1">
      <alignment vertical="center" wrapText="1"/>
    </xf>
    <xf numFmtId="0" fontId="30" fillId="2" borderId="0" xfId="0" applyFont="1" applyFill="1" applyBorder="1" applyAlignment="1" applyProtection="1">
      <alignment vertical="center" wrapText="1"/>
    </xf>
    <xf numFmtId="0" fontId="30" fillId="2" borderId="0" xfId="0" applyFont="1" applyFill="1" applyAlignment="1" applyProtection="1">
      <alignment vertical="center" wrapText="1"/>
    </xf>
    <xf numFmtId="0" fontId="17" fillId="2" borderId="0" xfId="0" applyFont="1" applyFill="1" applyBorder="1" applyAlignment="1" applyProtection="1">
      <alignment vertical="center" wrapText="1"/>
    </xf>
    <xf numFmtId="0" fontId="17" fillId="2" borderId="0" xfId="0" applyFont="1" applyFill="1" applyAlignment="1" applyProtection="1">
      <alignment vertical="center" wrapText="1"/>
    </xf>
    <xf numFmtId="0" fontId="0" fillId="2" borderId="0" xfId="0" applyFill="1" applyAlignment="1" applyProtection="1">
      <alignment vertical="center" wrapText="1"/>
    </xf>
    <xf numFmtId="0" fontId="0" fillId="5" borderId="17" xfId="0" applyFill="1" applyBorder="1" applyAlignment="1" applyProtection="1">
      <alignment horizontal="left" vertical="center"/>
    </xf>
    <xf numFmtId="0" fontId="0" fillId="3" borderId="17" xfId="0" applyFill="1" applyBorder="1" applyAlignment="1" applyProtection="1">
      <alignment horizontal="left" vertical="center"/>
    </xf>
    <xf numFmtId="0" fontId="27" fillId="0" borderId="22" xfId="0" applyFont="1" applyFill="1" applyBorder="1" applyAlignment="1" applyProtection="1">
      <alignment horizontal="center" vertical="center" wrapText="1"/>
      <protection locked="0"/>
    </xf>
    <xf numFmtId="49" fontId="36" fillId="0" borderId="23" xfId="0" applyNumberFormat="1" applyFont="1" applyFill="1" applyBorder="1" applyAlignment="1" applyProtection="1">
      <alignment horizontal="left" vertical="center" wrapText="1"/>
      <protection locked="0"/>
    </xf>
    <xf numFmtId="170" fontId="37" fillId="0" borderId="24" xfId="0" applyNumberFormat="1" applyFont="1" applyFill="1" applyBorder="1" applyAlignment="1" applyProtection="1">
      <alignment horizontal="center" vertical="center" wrapText="1"/>
      <protection locked="0"/>
    </xf>
    <xf numFmtId="0" fontId="27" fillId="0" borderId="23"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49" fontId="36" fillId="0" borderId="26" xfId="0" applyNumberFormat="1" applyFont="1" applyFill="1" applyBorder="1" applyAlignment="1" applyProtection="1">
      <alignment horizontal="left" vertical="center" wrapText="1"/>
      <protection locked="0"/>
    </xf>
    <xf numFmtId="170" fontId="37" fillId="0" borderId="27" xfId="0" applyNumberFormat="1"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29" xfId="0" applyFont="1" applyFill="1" applyBorder="1" applyAlignment="1" applyProtection="1">
      <alignment horizontal="center" vertical="center" wrapText="1"/>
      <protection locked="0"/>
    </xf>
    <xf numFmtId="0" fontId="27" fillId="0" borderId="32" xfId="0" applyFont="1" applyFill="1" applyBorder="1" applyAlignment="1" applyProtection="1">
      <alignment horizontal="center" vertical="center" wrapText="1"/>
      <protection locked="0"/>
    </xf>
    <xf numFmtId="0" fontId="27" fillId="0" borderId="34"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166" fontId="30" fillId="0" borderId="24" xfId="0" applyNumberFormat="1" applyFont="1" applyFill="1" applyBorder="1" applyAlignment="1" applyProtection="1">
      <alignment horizontal="center" vertical="center" wrapText="1"/>
      <protection locked="0"/>
    </xf>
    <xf numFmtId="0" fontId="30" fillId="0" borderId="10" xfId="0" applyNumberFormat="1" applyFont="1" applyFill="1" applyBorder="1" applyAlignment="1" applyProtection="1">
      <alignment vertical="center" wrapText="1"/>
      <protection locked="0"/>
    </xf>
    <xf numFmtId="0" fontId="30" fillId="0" borderId="10" xfId="0" applyFont="1" applyFill="1" applyBorder="1" applyAlignment="1" applyProtection="1">
      <alignment vertical="center" wrapText="1"/>
      <protection locked="0"/>
    </xf>
    <xf numFmtId="0" fontId="17" fillId="0" borderId="11" xfId="0" quotePrefix="1" applyNumberFormat="1" applyFont="1" applyFill="1" applyBorder="1" applyAlignment="1" applyProtection="1">
      <alignment vertical="center" wrapText="1"/>
      <protection locked="0"/>
    </xf>
    <xf numFmtId="0" fontId="17" fillId="0" borderId="11" xfId="0" applyFont="1" applyFill="1" applyBorder="1" applyAlignment="1" applyProtection="1">
      <alignment vertical="center" wrapText="1"/>
      <protection locked="0"/>
    </xf>
    <xf numFmtId="167" fontId="27" fillId="0" borderId="29" xfId="3" applyNumberFormat="1" applyFont="1" applyFill="1" applyBorder="1" applyAlignment="1" applyProtection="1">
      <alignment horizontal="center" vertical="center"/>
      <protection locked="0"/>
    </xf>
    <xf numFmtId="167" fontId="27" fillId="0" borderId="26" xfId="3" applyNumberFormat="1" applyFont="1" applyFill="1" applyBorder="1" applyAlignment="1" applyProtection="1">
      <alignment horizontal="center" vertical="center"/>
      <protection locked="0"/>
    </xf>
    <xf numFmtId="0" fontId="27" fillId="0" borderId="58" xfId="0" applyFont="1" applyFill="1" applyBorder="1" applyAlignment="1" applyProtection="1">
      <alignment horizontal="center" vertical="center" wrapText="1"/>
      <protection locked="0"/>
    </xf>
    <xf numFmtId="0" fontId="27" fillId="0" borderId="59" xfId="0" applyFont="1" applyFill="1" applyBorder="1" applyAlignment="1" applyProtection="1">
      <alignment horizontal="center" vertical="center" wrapText="1"/>
      <protection locked="0"/>
    </xf>
    <xf numFmtId="167" fontId="27" fillId="0" borderId="23" xfId="0" applyNumberFormat="1" applyFont="1" applyFill="1" applyBorder="1" applyAlignment="1" applyProtection="1">
      <alignment horizontal="center" vertical="center" wrapText="1"/>
      <protection locked="0"/>
    </xf>
    <xf numFmtId="167" fontId="27" fillId="0" borderId="26" xfId="0" applyNumberFormat="1" applyFont="1" applyFill="1" applyBorder="1" applyAlignment="1" applyProtection="1">
      <alignment horizontal="center" vertical="center" wrapText="1"/>
      <protection locked="0"/>
    </xf>
    <xf numFmtId="167" fontId="27" fillId="0" borderId="58" xfId="0" applyNumberFormat="1"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40" fillId="0" borderId="29" xfId="0" applyFont="1" applyFill="1" applyBorder="1" applyAlignment="1" applyProtection="1">
      <alignment horizontal="center" vertical="center" wrapText="1"/>
    </xf>
    <xf numFmtId="0" fontId="0" fillId="2" borderId="0" xfId="0" applyFill="1" applyAlignment="1" applyProtection="1">
      <alignment vertical="center"/>
    </xf>
    <xf numFmtId="0" fontId="26" fillId="2" borderId="0" xfId="0" applyFont="1" applyFill="1" applyAlignment="1" applyProtection="1">
      <alignment horizontal="center" vertical="center" wrapText="1"/>
    </xf>
    <xf numFmtId="0" fontId="27" fillId="2" borderId="0" xfId="0" applyFont="1" applyFill="1" applyAlignment="1" applyProtection="1">
      <alignment vertical="center" wrapText="1"/>
    </xf>
    <xf numFmtId="0" fontId="28" fillId="2" borderId="0" xfId="0" applyFont="1" applyFill="1" applyAlignment="1" applyProtection="1">
      <alignment vertical="center" wrapText="1"/>
    </xf>
    <xf numFmtId="0" fontId="0" fillId="2" borderId="0" xfId="0" applyFill="1" applyAlignment="1" applyProtection="1">
      <alignment horizontal="left" vertical="top"/>
    </xf>
    <xf numFmtId="0" fontId="0" fillId="2" borderId="0" xfId="0" applyFill="1" applyAlignment="1" applyProtection="1">
      <alignment horizontal="left" vertical="center"/>
    </xf>
    <xf numFmtId="0" fontId="0" fillId="2" borderId="0" xfId="0" applyFill="1" applyAlignment="1" applyProtection="1">
      <alignment horizontal="left" vertical="center" wrapText="1"/>
    </xf>
    <xf numFmtId="0" fontId="0" fillId="2" borderId="0" xfId="0" applyFill="1" applyAlignment="1" applyProtection="1">
      <alignment horizontal="center" vertical="center" wrapText="1"/>
    </xf>
    <xf numFmtId="167" fontId="28" fillId="0" borderId="31" xfId="3" applyNumberFormat="1" applyFont="1" applyFill="1" applyBorder="1" applyAlignment="1" applyProtection="1">
      <alignment horizontal="center" vertical="center" wrapText="1"/>
      <protection locked="0"/>
    </xf>
    <xf numFmtId="167" fontId="28" fillId="0" borderId="33" xfId="3" applyNumberFormat="1" applyFont="1" applyFill="1" applyBorder="1" applyAlignment="1" applyProtection="1">
      <alignment horizontal="center" vertical="center" wrapText="1"/>
      <protection locked="0"/>
    </xf>
    <xf numFmtId="167" fontId="28" fillId="0" borderId="21" xfId="3" applyNumberFormat="1" applyFont="1" applyFill="1" applyBorder="1" applyAlignment="1" applyProtection="1">
      <alignment horizontal="center" vertical="center" wrapText="1"/>
      <protection locked="0"/>
    </xf>
    <xf numFmtId="1" fontId="27" fillId="0" borderId="34"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protection locked="0"/>
    </xf>
    <xf numFmtId="0" fontId="30" fillId="0" borderId="10" xfId="0" applyNumberFormat="1" applyFont="1" applyFill="1" applyBorder="1" applyAlignment="1" applyProtection="1">
      <alignment horizontal="left" vertical="center" wrapText="1"/>
      <protection locked="0"/>
    </xf>
    <xf numFmtId="0" fontId="17" fillId="0" borderId="11" xfId="0" applyFont="1" applyFill="1" applyBorder="1" applyAlignment="1" applyProtection="1">
      <alignment horizontal="center" vertical="center"/>
      <protection locked="0"/>
    </xf>
    <xf numFmtId="0" fontId="17" fillId="0" borderId="11" xfId="0" applyNumberFormat="1" applyFont="1" applyFill="1" applyBorder="1" applyAlignment="1" applyProtection="1">
      <alignment horizontal="left" vertical="center" wrapText="1"/>
      <protection locked="0"/>
    </xf>
    <xf numFmtId="165" fontId="27" fillId="6" borderId="21" xfId="0" applyNumberFormat="1" applyFont="1" applyFill="1" applyBorder="1" applyAlignment="1" applyProtection="1">
      <alignment horizontal="center" vertical="center"/>
    </xf>
    <xf numFmtId="167" fontId="29" fillId="6" borderId="22" xfId="3" applyNumberFormat="1" applyFont="1" applyFill="1" applyBorder="1" applyAlignment="1" applyProtection="1">
      <alignment horizontal="center" vertical="center" wrapText="1"/>
    </xf>
    <xf numFmtId="167" fontId="29" fillId="6" borderId="1" xfId="3" applyNumberFormat="1" applyFont="1" applyFill="1" applyBorder="1" applyAlignment="1" applyProtection="1">
      <alignment horizontal="center" vertical="center" wrapText="1"/>
    </xf>
    <xf numFmtId="167" fontId="29" fillId="6" borderId="36" xfId="3" applyNumberFormat="1" applyFont="1" applyFill="1" applyBorder="1" applyAlignment="1" applyProtection="1">
      <alignment horizontal="center" vertical="center" wrapText="1"/>
    </xf>
    <xf numFmtId="167" fontId="36" fillId="6" borderId="32" xfId="3" applyNumberFormat="1" applyFont="1" applyFill="1" applyBorder="1" applyAlignment="1" applyProtection="1">
      <alignment horizontal="center" vertical="center" wrapText="1"/>
    </xf>
    <xf numFmtId="167" fontId="36" fillId="6" borderId="34" xfId="3" applyNumberFormat="1" applyFont="1" applyFill="1" applyBorder="1" applyAlignment="1" applyProtection="1">
      <alignment horizontal="center" vertical="center" wrapText="1"/>
    </xf>
    <xf numFmtId="167" fontId="36" fillId="6" borderId="35" xfId="3" applyNumberFormat="1" applyFont="1" applyFill="1" applyBorder="1" applyAlignment="1" applyProtection="1">
      <alignment horizontal="center" vertical="center" wrapText="1"/>
    </xf>
    <xf numFmtId="168" fontId="36" fillId="6" borderId="42" xfId="0" applyNumberFormat="1" applyFont="1" applyFill="1" applyBorder="1" applyAlignment="1" applyProtection="1">
      <alignment horizontal="center" vertical="center" wrapText="1"/>
    </xf>
    <xf numFmtId="168" fontId="36" fillId="6" borderId="30" xfId="0" applyNumberFormat="1" applyFont="1" applyFill="1" applyBorder="1" applyAlignment="1" applyProtection="1">
      <alignment horizontal="center" vertical="center" wrapText="1"/>
    </xf>
    <xf numFmtId="168" fontId="36" fillId="6" borderId="52" xfId="0" applyNumberFormat="1" applyFont="1" applyFill="1" applyBorder="1" applyAlignment="1" applyProtection="1">
      <alignment horizontal="center" vertical="center" wrapText="1"/>
    </xf>
    <xf numFmtId="1" fontId="36" fillId="6" borderId="32" xfId="0" applyNumberFormat="1" applyFont="1" applyFill="1" applyBorder="1" applyAlignment="1" applyProtection="1">
      <alignment horizontal="center" vertical="center" wrapText="1"/>
    </xf>
    <xf numFmtId="1" fontId="36" fillId="6" borderId="34" xfId="0" applyNumberFormat="1" applyFont="1" applyFill="1" applyBorder="1" applyAlignment="1" applyProtection="1">
      <alignment horizontal="center" vertical="center" wrapText="1"/>
    </xf>
    <xf numFmtId="1" fontId="36" fillId="6" borderId="35" xfId="0" applyNumberFormat="1" applyFont="1" applyFill="1" applyBorder="1" applyAlignment="1" applyProtection="1">
      <alignment horizontal="center" vertical="center" wrapText="1"/>
    </xf>
    <xf numFmtId="0" fontId="40" fillId="0" borderId="60" xfId="0" applyFont="1" applyFill="1" applyBorder="1" applyAlignment="1" applyProtection="1">
      <alignment horizontal="center" vertical="center" wrapText="1"/>
    </xf>
    <xf numFmtId="167" fontId="29" fillId="6" borderId="29" xfId="3" applyNumberFormat="1" applyFont="1" applyFill="1" applyBorder="1" applyAlignment="1" applyProtection="1">
      <alignment horizontal="center" vertical="center" wrapText="1"/>
    </xf>
    <xf numFmtId="0" fontId="0" fillId="4" borderId="17" xfId="0" applyFill="1" applyBorder="1" applyAlignment="1" applyProtection="1">
      <alignment horizontal="left" vertical="center" wrapText="1"/>
    </xf>
    <xf numFmtId="166" fontId="37" fillId="0" borderId="32" xfId="0" applyNumberFormat="1" applyFont="1" applyFill="1" applyBorder="1" applyAlignment="1" applyProtection="1">
      <alignment horizontal="center" vertical="center" wrapText="1"/>
      <protection locked="0"/>
    </xf>
    <xf numFmtId="166" fontId="37" fillId="0" borderId="34" xfId="0" applyNumberFormat="1" applyFont="1" applyFill="1" applyBorder="1" applyAlignment="1" applyProtection="1">
      <alignment horizontal="center" vertical="center" wrapText="1"/>
      <protection locked="0"/>
    </xf>
    <xf numFmtId="166" fontId="37" fillId="0" borderId="35"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xf>
    <xf numFmtId="2" fontId="27" fillId="0" borderId="29" xfId="0" applyNumberFormat="1" applyFont="1" applyFill="1" applyBorder="1" applyAlignment="1" applyProtection="1">
      <alignment horizontal="center" vertical="center"/>
      <protection locked="0"/>
    </xf>
    <xf numFmtId="0" fontId="27" fillId="0" borderId="62" xfId="0" applyFont="1" applyFill="1" applyBorder="1" applyAlignment="1" applyProtection="1">
      <alignment horizontal="center" vertical="center"/>
      <protection locked="0"/>
    </xf>
    <xf numFmtId="166" fontId="30" fillId="0" borderId="10" xfId="0" applyNumberFormat="1" applyFont="1" applyFill="1" applyBorder="1" applyAlignment="1" applyProtection="1">
      <alignment horizontal="center" vertical="center" wrapText="1"/>
      <protection locked="0"/>
    </xf>
    <xf numFmtId="166" fontId="17" fillId="0" borderId="11" xfId="0" applyNumberFormat="1" applyFont="1" applyFill="1" applyBorder="1" applyAlignment="1" applyProtection="1">
      <alignment horizontal="center" vertical="center" wrapText="1"/>
      <protection locked="0"/>
    </xf>
    <xf numFmtId="0" fontId="30" fillId="0" borderId="10" xfId="0"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wrapText="1"/>
      <protection locked="0"/>
    </xf>
    <xf numFmtId="169" fontId="17" fillId="0" borderId="11" xfId="0" applyNumberFormat="1" applyFont="1" applyFill="1" applyBorder="1" applyAlignment="1" applyProtection="1">
      <alignment horizontal="center" vertical="center" wrapText="1"/>
      <protection locked="0"/>
    </xf>
    <xf numFmtId="0" fontId="33" fillId="9" borderId="11" xfId="0" applyFont="1" applyFill="1" applyBorder="1" applyAlignment="1" applyProtection="1">
      <alignment horizontal="center" vertical="center" wrapText="1"/>
    </xf>
    <xf numFmtId="0" fontId="33" fillId="9" borderId="51" xfId="0" applyFont="1" applyFill="1" applyBorder="1" applyAlignment="1" applyProtection="1">
      <alignment horizontal="center" vertical="center" wrapText="1"/>
    </xf>
    <xf numFmtId="0" fontId="33" fillId="9" borderId="20" xfId="0" applyFont="1" applyFill="1" applyBorder="1" applyAlignment="1" applyProtection="1">
      <alignment horizontal="center" vertical="center" wrapText="1"/>
    </xf>
    <xf numFmtId="0" fontId="8" fillId="9" borderId="11" xfId="0" applyFont="1" applyFill="1" applyBorder="1" applyAlignment="1" applyProtection="1">
      <alignment horizontal="center" vertical="center" wrapText="1"/>
    </xf>
    <xf numFmtId="0" fontId="0" fillId="9" borderId="0" xfId="0" applyFill="1" applyBorder="1" applyAlignment="1" applyProtection="1">
      <alignment vertical="center" wrapText="1"/>
    </xf>
    <xf numFmtId="0" fontId="1" fillId="9" borderId="0" xfId="4" applyFont="1" applyFill="1" applyBorder="1" applyAlignment="1" applyProtection="1">
      <alignment horizontal="left"/>
    </xf>
    <xf numFmtId="0" fontId="29" fillId="9" borderId="0" xfId="0" applyFont="1" applyFill="1" applyBorder="1" applyAlignment="1" applyProtection="1">
      <alignment horizontal="left" vertical="center" wrapText="1"/>
    </xf>
    <xf numFmtId="0" fontId="4" fillId="9" borderId="0" xfId="4" applyFont="1" applyFill="1" applyBorder="1" applyAlignment="1" applyProtection="1"/>
    <xf numFmtId="0" fontId="5" fillId="9" borderId="0" xfId="4" applyFont="1" applyFill="1" applyBorder="1" applyAlignment="1" applyProtection="1">
      <alignment horizontal="left"/>
    </xf>
    <xf numFmtId="0" fontId="1" fillId="9" borderId="0" xfId="4" applyFont="1" applyFill="1" applyBorder="1" applyAlignment="1" applyProtection="1"/>
    <xf numFmtId="0" fontId="5" fillId="9" borderId="0" xfId="4" applyFont="1" applyFill="1" applyBorder="1" applyAlignment="1" applyProtection="1"/>
    <xf numFmtId="0" fontId="24" fillId="9" borderId="14" xfId="0" applyFont="1" applyFill="1" applyBorder="1" applyAlignment="1" applyProtection="1">
      <alignment vertical="center" wrapText="1"/>
    </xf>
    <xf numFmtId="0" fontId="29" fillId="9" borderId="0" xfId="0" applyFont="1" applyFill="1" applyBorder="1" applyAlignment="1" applyProtection="1">
      <alignment horizontal="center" vertical="center" wrapText="1"/>
    </xf>
    <xf numFmtId="0" fontId="5" fillId="9" borderId="0" xfId="4" applyFont="1" applyFill="1" applyBorder="1" applyAlignment="1" applyProtection="1">
      <alignment horizontal="center"/>
    </xf>
    <xf numFmtId="0" fontId="31" fillId="9" borderId="0" xfId="0" applyFont="1" applyFill="1" applyBorder="1" applyAlignment="1" applyProtection="1">
      <alignment horizontal="center" vertical="center" wrapText="1"/>
    </xf>
    <xf numFmtId="0" fontId="27" fillId="9" borderId="0" xfId="0" applyFont="1" applyFill="1" applyBorder="1" applyAlignment="1" applyProtection="1">
      <alignment horizontal="center" vertical="center" wrapText="1"/>
    </xf>
    <xf numFmtId="0" fontId="34" fillId="9" borderId="17" xfId="0" applyFont="1" applyFill="1" applyBorder="1" applyAlignment="1" applyProtection="1">
      <alignment horizontal="left" vertical="center"/>
    </xf>
    <xf numFmtId="0" fontId="0" fillId="9" borderId="0" xfId="0" applyFill="1" applyBorder="1" applyAlignment="1" applyProtection="1">
      <alignment vertical="top"/>
    </xf>
    <xf numFmtId="0" fontId="35" fillId="9" borderId="15" xfId="0" applyFont="1" applyFill="1" applyBorder="1" applyAlignment="1" applyProtection="1">
      <alignment vertical="center"/>
    </xf>
    <xf numFmtId="0" fontId="35" fillId="9" borderId="0" xfId="0" applyFont="1" applyFill="1" applyBorder="1" applyAlignment="1" applyProtection="1">
      <alignment horizontal="left" vertical="center"/>
    </xf>
    <xf numFmtId="0" fontId="0" fillId="9" borderId="0" xfId="0" applyFill="1" applyBorder="1" applyAlignment="1" applyProtection="1">
      <alignment horizontal="left" vertical="center"/>
    </xf>
    <xf numFmtId="0" fontId="35" fillId="9" borderId="15" xfId="0" applyFont="1" applyFill="1" applyBorder="1" applyAlignment="1" applyProtection="1">
      <alignment vertical="center" wrapText="1"/>
    </xf>
    <xf numFmtId="49" fontId="27" fillId="0" borderId="66" xfId="3" applyNumberFormat="1" applyFont="1" applyFill="1" applyBorder="1" applyAlignment="1" applyProtection="1">
      <alignment horizontal="center" vertical="center"/>
      <protection locked="0"/>
    </xf>
    <xf numFmtId="0" fontId="49" fillId="8" borderId="37" xfId="0" applyFont="1" applyFill="1" applyBorder="1" applyAlignment="1" applyProtection="1">
      <alignment horizontal="center" vertical="center" wrapText="1"/>
    </xf>
    <xf numFmtId="0" fontId="49" fillId="8" borderId="38" xfId="0" applyFont="1" applyFill="1" applyBorder="1" applyAlignment="1" applyProtection="1">
      <alignment horizontal="center" vertical="center" wrapText="1"/>
    </xf>
    <xf numFmtId="0" fontId="49" fillId="8" borderId="39" xfId="0" applyNumberFormat="1" applyFont="1" applyFill="1" applyBorder="1" applyAlignment="1" applyProtection="1">
      <alignment horizontal="left" vertical="center" wrapText="1"/>
    </xf>
    <xf numFmtId="0" fontId="49" fillId="8" borderId="39" xfId="0" applyFont="1" applyFill="1" applyBorder="1" applyAlignment="1" applyProtection="1">
      <alignment horizontal="center" vertical="center" wrapText="1"/>
    </xf>
    <xf numFmtId="0" fontId="49" fillId="8" borderId="39" xfId="0" applyFont="1" applyFill="1" applyBorder="1" applyAlignment="1" applyProtection="1">
      <alignment horizontal="center" vertical="center"/>
    </xf>
    <xf numFmtId="0" fontId="49" fillId="8" borderId="40" xfId="0" applyFont="1" applyFill="1" applyBorder="1" applyAlignment="1" applyProtection="1">
      <alignment horizontal="center" vertical="center" wrapText="1"/>
    </xf>
    <xf numFmtId="0" fontId="25" fillId="9" borderId="11" xfId="0" applyFont="1" applyFill="1" applyBorder="1" applyAlignment="1" applyProtection="1">
      <alignment horizontal="center" vertical="center" wrapText="1"/>
    </xf>
    <xf numFmtId="0" fontId="45" fillId="8" borderId="13" xfId="0" applyFont="1" applyFill="1" applyBorder="1" applyAlignment="1" applyProtection="1">
      <alignment vertical="center" wrapText="1"/>
    </xf>
    <xf numFmtId="0" fontId="45" fillId="8" borderId="16" xfId="0" applyFont="1" applyFill="1" applyBorder="1" applyAlignment="1" applyProtection="1">
      <alignment vertical="center" wrapText="1"/>
    </xf>
    <xf numFmtId="0" fontId="45" fillId="8" borderId="12" xfId="0" applyFont="1" applyFill="1" applyBorder="1" applyAlignment="1" applyProtection="1">
      <alignment vertical="center" wrapText="1"/>
    </xf>
    <xf numFmtId="167" fontId="27" fillId="6" borderId="29" xfId="3" applyNumberFormat="1" applyFont="1" applyFill="1" applyBorder="1" applyAlignment="1" applyProtection="1">
      <alignment horizontal="center" vertical="center" wrapText="1"/>
    </xf>
    <xf numFmtId="167" fontId="27" fillId="6" borderId="32" xfId="3" applyNumberFormat="1" applyFont="1" applyFill="1" applyBorder="1" applyAlignment="1" applyProtection="1">
      <alignment horizontal="center" vertical="center" wrapText="1"/>
    </xf>
    <xf numFmtId="168" fontId="27" fillId="6" borderId="23" xfId="0" applyNumberFormat="1" applyFont="1" applyFill="1" applyBorder="1" applyAlignment="1" applyProtection="1">
      <alignment horizontal="center" vertical="center" wrapText="1"/>
    </xf>
    <xf numFmtId="1" fontId="27" fillId="6" borderId="32" xfId="0" applyNumberFormat="1" applyFont="1" applyFill="1" applyBorder="1" applyAlignment="1" applyProtection="1">
      <alignment horizontal="center" vertical="center" wrapText="1"/>
    </xf>
    <xf numFmtId="167" fontId="27" fillId="6" borderId="34" xfId="3" applyNumberFormat="1" applyFont="1" applyFill="1" applyBorder="1" applyAlignment="1" applyProtection="1">
      <alignment horizontal="center" vertical="center" wrapText="1"/>
    </xf>
    <xf numFmtId="168" fontId="27" fillId="6" borderId="26" xfId="0" applyNumberFormat="1" applyFont="1" applyFill="1" applyBorder="1" applyAlignment="1" applyProtection="1">
      <alignment horizontal="center" vertical="center" wrapText="1"/>
    </xf>
    <xf numFmtId="1" fontId="27" fillId="6" borderId="34" xfId="0" applyNumberFormat="1" applyFont="1" applyFill="1" applyBorder="1" applyAlignment="1" applyProtection="1">
      <alignment horizontal="center" vertical="center" wrapText="1"/>
    </xf>
    <xf numFmtId="167" fontId="27" fillId="6" borderId="59" xfId="3" applyNumberFormat="1" applyFont="1" applyFill="1" applyBorder="1" applyAlignment="1" applyProtection="1">
      <alignment horizontal="center" vertical="center" wrapText="1"/>
    </xf>
    <xf numFmtId="167" fontId="27" fillId="6" borderId="35" xfId="3" applyNumberFormat="1" applyFont="1" applyFill="1" applyBorder="1" applyAlignment="1" applyProtection="1">
      <alignment horizontal="center" vertical="center" wrapText="1"/>
    </xf>
    <xf numFmtId="168" fontId="27" fillId="6" borderId="58" xfId="0" applyNumberFormat="1" applyFont="1" applyFill="1" applyBorder="1" applyAlignment="1" applyProtection="1">
      <alignment horizontal="center" vertical="center" wrapText="1"/>
    </xf>
    <xf numFmtId="1" fontId="27" fillId="6" borderId="35" xfId="0" applyNumberFormat="1" applyFont="1" applyFill="1" applyBorder="1" applyAlignment="1" applyProtection="1">
      <alignment horizontal="center" vertical="center" wrapText="1"/>
    </xf>
    <xf numFmtId="0" fontId="25" fillId="9" borderId="51" xfId="0" applyFont="1" applyFill="1" applyBorder="1" applyAlignment="1" applyProtection="1">
      <alignment horizontal="center" vertical="center" wrapText="1"/>
    </xf>
    <xf numFmtId="167" fontId="27" fillId="6" borderId="41" xfId="3" applyNumberFormat="1" applyFont="1" applyFill="1" applyBorder="1" applyAlignment="1" applyProtection="1">
      <alignment horizontal="center" vertical="center" wrapText="1"/>
    </xf>
    <xf numFmtId="167" fontId="27" fillId="6" borderId="43" xfId="3" applyNumberFormat="1" applyFont="1" applyFill="1" applyBorder="1" applyAlignment="1" applyProtection="1">
      <alignment horizontal="center" vertical="center" wrapText="1"/>
    </xf>
    <xf numFmtId="167" fontId="27" fillId="6" borderId="83" xfId="3" applyNumberFormat="1" applyFont="1" applyFill="1" applyBorder="1" applyAlignment="1" applyProtection="1">
      <alignment horizontal="center" vertical="center" wrapText="1"/>
    </xf>
    <xf numFmtId="0" fontId="27" fillId="9" borderId="4" xfId="0" applyFont="1" applyFill="1" applyBorder="1" applyAlignment="1" applyProtection="1">
      <alignment horizontal="center" vertical="center" wrapText="1"/>
    </xf>
    <xf numFmtId="0" fontId="0" fillId="9" borderId="8" xfId="0" applyFill="1" applyBorder="1" applyAlignment="1" applyProtection="1">
      <alignment vertical="center" wrapText="1"/>
    </xf>
    <xf numFmtId="0" fontId="31" fillId="9" borderId="4" xfId="0" applyFont="1" applyFill="1" applyBorder="1" applyAlignment="1" applyProtection="1">
      <alignment horizontal="center" vertical="center" wrapText="1"/>
    </xf>
    <xf numFmtId="0" fontId="33" fillId="9" borderId="98" xfId="0" applyFont="1" applyFill="1" applyBorder="1" applyAlignment="1" applyProtection="1">
      <alignment horizontal="center" vertical="center" wrapText="1"/>
    </xf>
    <xf numFmtId="0" fontId="27" fillId="0" borderId="100" xfId="0" applyFont="1" applyFill="1" applyBorder="1" applyAlignment="1" applyProtection="1">
      <alignment horizontal="center" vertical="center" wrapText="1"/>
      <protection locked="0"/>
    </xf>
    <xf numFmtId="167" fontId="29" fillId="6" borderId="101" xfId="3" applyNumberFormat="1" applyFont="1" applyFill="1" applyBorder="1" applyAlignment="1" applyProtection="1">
      <alignment horizontal="center" vertical="center" wrapText="1"/>
    </xf>
    <xf numFmtId="167" fontId="29" fillId="6" borderId="102" xfId="3" applyNumberFormat="1" applyFont="1" applyFill="1" applyBorder="1" applyAlignment="1" applyProtection="1">
      <alignment horizontal="center" vertical="center" wrapText="1"/>
    </xf>
    <xf numFmtId="167" fontId="29" fillId="6" borderId="103" xfId="3" applyNumberFormat="1" applyFont="1" applyFill="1" applyBorder="1" applyAlignment="1" applyProtection="1">
      <alignment horizontal="center" vertical="center" wrapText="1"/>
    </xf>
    <xf numFmtId="0" fontId="0" fillId="9" borderId="4" xfId="0" applyFill="1" applyBorder="1" applyAlignment="1" applyProtection="1">
      <alignment vertical="top"/>
    </xf>
    <xf numFmtId="0" fontId="0" fillId="9" borderId="4" xfId="0" applyFill="1" applyBorder="1" applyAlignment="1" applyProtection="1">
      <alignment horizontal="left" vertical="center"/>
    </xf>
    <xf numFmtId="0" fontId="0" fillId="9" borderId="105" xfId="0" applyFill="1" applyBorder="1" applyAlignment="1" applyProtection="1">
      <alignment horizontal="left" vertical="center" wrapText="1"/>
    </xf>
    <xf numFmtId="0" fontId="35" fillId="9" borderId="38" xfId="0" applyFont="1" applyFill="1" applyBorder="1" applyAlignment="1" applyProtection="1">
      <alignment vertical="center" wrapText="1"/>
    </xf>
    <xf numFmtId="0" fontId="0" fillId="7" borderId="105" xfId="0" applyFill="1" applyBorder="1" applyAlignment="1" applyProtection="1">
      <alignment horizontal="left" vertical="center" wrapText="1"/>
    </xf>
    <xf numFmtId="0" fontId="30" fillId="9" borderId="106" xfId="0" applyFont="1" applyFill="1" applyBorder="1" applyAlignment="1" applyProtection="1">
      <alignment horizontal="center" vertical="center"/>
    </xf>
    <xf numFmtId="0" fontId="30" fillId="0" borderId="107" xfId="0" applyFont="1" applyFill="1" applyBorder="1" applyAlignment="1" applyProtection="1">
      <alignment vertical="center" wrapText="1"/>
      <protection locked="0"/>
    </xf>
    <xf numFmtId="0" fontId="17" fillId="9" borderId="98" xfId="0" applyFont="1" applyFill="1" applyBorder="1" applyAlignment="1" applyProtection="1">
      <alignment horizontal="center" vertical="center"/>
    </xf>
    <xf numFmtId="0" fontId="17" fillId="0" borderId="108" xfId="0" applyFont="1" applyFill="1" applyBorder="1" applyAlignment="1" applyProtection="1">
      <alignment vertical="center" wrapText="1"/>
      <protection locked="0"/>
    </xf>
    <xf numFmtId="0" fontId="17" fillId="9" borderId="109" xfId="0" applyFont="1" applyFill="1" applyBorder="1" applyAlignment="1" applyProtection="1">
      <alignment horizontal="center" vertical="center"/>
    </xf>
    <xf numFmtId="0" fontId="17" fillId="0" borderId="64" xfId="0" applyFont="1" applyFill="1" applyBorder="1" applyAlignment="1" applyProtection="1">
      <alignment horizontal="center" vertical="center"/>
      <protection locked="0"/>
    </xf>
    <xf numFmtId="0" fontId="17" fillId="0" borderId="64" xfId="0" applyNumberFormat="1" applyFont="1" applyFill="1" applyBorder="1" applyAlignment="1" applyProtection="1">
      <alignment horizontal="left" vertical="center" wrapText="1"/>
      <protection locked="0"/>
    </xf>
    <xf numFmtId="0" fontId="17" fillId="0" borderId="64" xfId="0" quotePrefix="1" applyNumberFormat="1" applyFont="1" applyFill="1" applyBorder="1" applyAlignment="1" applyProtection="1">
      <alignment vertical="center" wrapText="1"/>
      <protection locked="0"/>
    </xf>
    <xf numFmtId="0" fontId="17" fillId="0" borderId="64" xfId="0" applyFont="1" applyFill="1" applyBorder="1" applyAlignment="1" applyProtection="1">
      <alignment vertical="center" wrapText="1"/>
      <protection locked="0"/>
    </xf>
    <xf numFmtId="166" fontId="17" fillId="0" borderId="64" xfId="0" applyNumberFormat="1" applyFont="1" applyFill="1" applyBorder="1" applyAlignment="1" applyProtection="1">
      <alignment horizontal="center" vertical="center" wrapText="1"/>
      <protection locked="0"/>
    </xf>
    <xf numFmtId="169" fontId="17" fillId="0" borderId="64" xfId="0" applyNumberFormat="1" applyFont="1" applyFill="1" applyBorder="1" applyAlignment="1" applyProtection="1">
      <alignment horizontal="center" vertical="center" wrapText="1"/>
      <protection locked="0"/>
    </xf>
    <xf numFmtId="0" fontId="17" fillId="0" borderId="110" xfId="0" applyFont="1" applyFill="1" applyBorder="1" applyAlignment="1" applyProtection="1">
      <alignment vertical="center" wrapText="1"/>
      <protection locked="0"/>
    </xf>
    <xf numFmtId="0" fontId="18" fillId="10" borderId="11" xfId="6" applyFont="1" applyFill="1" applyBorder="1" applyAlignment="1">
      <alignment horizontal="center" vertical="center"/>
    </xf>
    <xf numFmtId="0" fontId="51" fillId="0" borderId="0" xfId="6"/>
    <xf numFmtId="168" fontId="51" fillId="0" borderId="11" xfId="6" applyNumberFormat="1" applyBorder="1" applyAlignment="1">
      <alignment horizontal="center"/>
    </xf>
    <xf numFmtId="171" fontId="51" fillId="0" borderId="11" xfId="6" applyNumberFormat="1" applyBorder="1" applyAlignment="1">
      <alignment horizontal="center"/>
    </xf>
    <xf numFmtId="0" fontId="4" fillId="0" borderId="11" xfId="6" applyFont="1" applyBorder="1" applyAlignment="1">
      <alignment horizontal="center"/>
    </xf>
    <xf numFmtId="0" fontId="51" fillId="0" borderId="11" xfId="6" applyBorder="1" applyAlignment="1">
      <alignment horizontal="center"/>
    </xf>
    <xf numFmtId="171" fontId="51" fillId="0" borderId="11" xfId="6" applyNumberFormat="1" applyBorder="1"/>
    <xf numFmtId="0" fontId="51" fillId="0" borderId="11" xfId="6" applyBorder="1"/>
    <xf numFmtId="14" fontId="51" fillId="0" borderId="11" xfId="6" applyNumberFormat="1" applyBorder="1" applyAlignment="1">
      <alignment horizontal="center" wrapText="1"/>
    </xf>
    <xf numFmtId="166" fontId="37" fillId="0" borderId="59" xfId="0" applyNumberFormat="1" applyFont="1" applyFill="1" applyBorder="1" applyAlignment="1" applyProtection="1">
      <alignment horizontal="center" vertical="center" wrapText="1"/>
      <protection locked="0"/>
    </xf>
    <xf numFmtId="0" fontId="2" fillId="9" borderId="104" xfId="0" applyFont="1" applyFill="1" applyBorder="1" applyAlignment="1" applyProtection="1">
      <alignment horizontal="left" vertical="center" wrapText="1"/>
    </xf>
    <xf numFmtId="0" fontId="28" fillId="9" borderId="13" xfId="0" applyFont="1" applyFill="1" applyBorder="1" applyAlignment="1" applyProtection="1">
      <alignment horizontal="left" vertical="center" wrapText="1"/>
    </xf>
    <xf numFmtId="0" fontId="28" fillId="9" borderId="0" xfId="0" applyFont="1" applyFill="1" applyBorder="1" applyAlignment="1" applyProtection="1">
      <alignment horizontal="left" vertical="center" wrapText="1"/>
    </xf>
    <xf numFmtId="0" fontId="28" fillId="9" borderId="15" xfId="0" applyFont="1" applyFill="1" applyBorder="1" applyAlignment="1" applyProtection="1">
      <alignment horizontal="left" vertical="center" wrapText="1"/>
    </xf>
    <xf numFmtId="0" fontId="28" fillId="9" borderId="8" xfId="0" applyFont="1" applyFill="1" applyBorder="1" applyAlignment="1" applyProtection="1">
      <alignment horizontal="left" vertical="center" wrapText="1"/>
    </xf>
    <xf numFmtId="0" fontId="28" fillId="9" borderId="9" xfId="0" applyFont="1" applyFill="1" applyBorder="1" applyAlignment="1" applyProtection="1">
      <alignment horizontal="left" vertical="center" wrapText="1"/>
    </xf>
    <xf numFmtId="0" fontId="28" fillId="9" borderId="5" xfId="0" applyFont="1" applyFill="1" applyBorder="1" applyAlignment="1" applyProtection="1">
      <alignment horizontal="left" vertical="center" wrapText="1"/>
    </xf>
    <xf numFmtId="0" fontId="28" fillId="9" borderId="38" xfId="0" applyFont="1" applyFill="1" applyBorder="1" applyAlignment="1" applyProtection="1">
      <alignment horizontal="left" vertical="center" wrapText="1"/>
    </xf>
    <xf numFmtId="0" fontId="35" fillId="9" borderId="0" xfId="0" applyFont="1" applyFill="1" applyBorder="1" applyAlignment="1" applyProtection="1">
      <alignment horizontal="left" vertical="center"/>
    </xf>
    <xf numFmtId="0" fontId="35" fillId="9" borderId="0" xfId="0" applyFont="1" applyFill="1" applyBorder="1" applyAlignment="1" applyProtection="1">
      <alignment horizontal="left" vertical="center" wrapText="1"/>
    </xf>
    <xf numFmtId="0" fontId="35" fillId="9" borderId="4" xfId="0" applyFont="1" applyFill="1" applyBorder="1" applyAlignment="1" applyProtection="1">
      <alignment horizontal="left" vertical="center" wrapText="1"/>
    </xf>
    <xf numFmtId="0" fontId="35" fillId="9" borderId="5" xfId="0" applyFont="1" applyFill="1" applyBorder="1" applyAlignment="1" applyProtection="1">
      <alignment horizontal="left" vertical="center" wrapText="1"/>
    </xf>
    <xf numFmtId="0" fontId="35" fillId="9" borderId="6" xfId="0" applyFont="1" applyFill="1" applyBorder="1" applyAlignment="1" applyProtection="1">
      <alignment horizontal="left" vertical="center" wrapText="1"/>
    </xf>
    <xf numFmtId="166" fontId="37" fillId="0" borderId="29" xfId="0" applyNumberFormat="1" applyFont="1" applyFill="1" applyBorder="1" applyAlignment="1" applyProtection="1">
      <alignment horizontal="center" vertical="center" wrapText="1"/>
      <protection locked="0"/>
    </xf>
    <xf numFmtId="0" fontId="44" fillId="8" borderId="14" xfId="0" applyFont="1" applyFill="1" applyBorder="1" applyAlignment="1" applyProtection="1">
      <alignment horizontal="center" vertical="center" wrapText="1"/>
    </xf>
    <xf numFmtId="0" fontId="44" fillId="8" borderId="44"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xf>
    <xf numFmtId="0" fontId="45" fillId="8" borderId="44" xfId="0" applyFont="1" applyFill="1" applyBorder="1" applyAlignment="1" applyProtection="1">
      <alignment horizontal="center" vertical="center"/>
    </xf>
    <xf numFmtId="0" fontId="33" fillId="9" borderId="20" xfId="0" applyFont="1" applyFill="1" applyBorder="1" applyAlignment="1" applyProtection="1">
      <alignment horizontal="center" vertical="center" wrapText="1"/>
    </xf>
    <xf numFmtId="0" fontId="33" fillId="9" borderId="51" xfId="0" applyFont="1" applyFill="1" applyBorder="1" applyAlignment="1" applyProtection="1">
      <alignment horizontal="center" vertical="center" wrapText="1"/>
    </xf>
    <xf numFmtId="166" fontId="37" fillId="0" borderId="25" xfId="0" applyNumberFormat="1" applyFont="1" applyFill="1" applyBorder="1" applyAlignment="1" applyProtection="1">
      <alignment horizontal="center" vertical="center" wrapText="1"/>
      <protection locked="0"/>
    </xf>
    <xf numFmtId="0" fontId="39" fillId="9" borderId="47" xfId="0" applyFont="1" applyFill="1" applyBorder="1" applyAlignment="1" applyProtection="1">
      <alignment horizontal="center" vertical="center" textRotation="255" wrapText="1"/>
    </xf>
    <xf numFmtId="0" fontId="38" fillId="9" borderId="48" xfId="0" applyFont="1" applyFill="1" applyBorder="1" applyAlignment="1" applyProtection="1">
      <alignment horizontal="center" vertical="center" textRotation="255" wrapText="1"/>
    </xf>
    <xf numFmtId="0" fontId="38" fillId="9" borderId="49" xfId="0" applyFont="1" applyFill="1" applyBorder="1" applyAlignment="1" applyProtection="1">
      <alignment horizontal="center" vertical="center" textRotation="255" wrapText="1"/>
    </xf>
    <xf numFmtId="0" fontId="41" fillId="9" borderId="47" xfId="0" applyFont="1" applyFill="1" applyBorder="1" applyAlignment="1" applyProtection="1">
      <alignment horizontal="center" vertical="center" textRotation="255" wrapText="1"/>
    </xf>
    <xf numFmtId="0" fontId="46" fillId="8" borderId="77" xfId="0" applyFont="1" applyFill="1" applyBorder="1" applyAlignment="1" applyProtection="1">
      <alignment horizontal="center" vertical="center"/>
    </xf>
    <xf numFmtId="0" fontId="46" fillId="8" borderId="78" xfId="0" applyFont="1" applyFill="1" applyBorder="1" applyAlignment="1" applyProtection="1">
      <alignment horizontal="center" vertical="center"/>
    </xf>
    <xf numFmtId="0" fontId="46" fillId="8" borderId="81" xfId="0" applyFont="1" applyFill="1" applyBorder="1" applyAlignment="1" applyProtection="1">
      <alignment horizontal="center" vertical="center"/>
    </xf>
    <xf numFmtId="0" fontId="46" fillId="8" borderId="82" xfId="0" applyFont="1" applyFill="1" applyBorder="1" applyAlignment="1" applyProtection="1">
      <alignment horizontal="center" vertical="center"/>
    </xf>
    <xf numFmtId="0" fontId="46" fillId="8" borderId="79" xfId="0" applyFont="1" applyFill="1" applyBorder="1" applyAlignment="1" applyProtection="1">
      <alignment horizontal="center" vertical="center" wrapText="1"/>
    </xf>
    <xf numFmtId="0" fontId="46" fillId="8" borderId="69" xfId="0" applyFont="1" applyFill="1" applyBorder="1" applyAlignment="1" applyProtection="1">
      <alignment horizontal="center" vertical="center" wrapText="1"/>
    </xf>
    <xf numFmtId="0" fontId="48" fillId="8" borderId="79" xfId="0" applyFont="1" applyFill="1" applyBorder="1" applyAlignment="1" applyProtection="1">
      <alignment horizontal="center" vertical="center" wrapText="1"/>
    </xf>
    <xf numFmtId="0" fontId="48" fillId="8" borderId="80" xfId="0" applyFont="1" applyFill="1" applyBorder="1" applyAlignment="1" applyProtection="1">
      <alignment horizontal="center" vertical="center" wrapText="1"/>
    </xf>
    <xf numFmtId="0" fontId="48" fillId="8" borderId="69" xfId="0" applyFont="1" applyFill="1" applyBorder="1" applyAlignment="1" applyProtection="1">
      <alignment horizontal="center" vertical="center" wrapText="1"/>
    </xf>
    <xf numFmtId="0" fontId="48" fillId="8" borderId="70" xfId="0" applyFont="1" applyFill="1" applyBorder="1" applyAlignment="1" applyProtection="1">
      <alignment horizontal="center" vertical="center" wrapText="1"/>
    </xf>
    <xf numFmtId="0" fontId="39" fillId="9" borderId="95" xfId="0" applyFont="1" applyFill="1" applyBorder="1" applyAlignment="1" applyProtection="1">
      <alignment horizontal="center" vertical="center" textRotation="255" wrapText="1"/>
    </xf>
    <xf numFmtId="0" fontId="38" fillId="9" borderId="97" xfId="0" applyFont="1" applyFill="1" applyBorder="1" applyAlignment="1" applyProtection="1">
      <alignment horizontal="center" vertical="center" textRotation="255" wrapText="1"/>
    </xf>
    <xf numFmtId="0" fontId="38" fillId="9" borderId="99" xfId="0" applyFont="1" applyFill="1" applyBorder="1" applyAlignment="1" applyProtection="1">
      <alignment horizontal="center" vertical="center" textRotation="255" wrapText="1"/>
    </xf>
    <xf numFmtId="0" fontId="46" fillId="8" borderId="92" xfId="0" applyFont="1" applyFill="1" applyBorder="1" applyAlignment="1" applyProtection="1">
      <alignment horizontal="center" vertical="center" wrapText="1"/>
    </xf>
    <xf numFmtId="0" fontId="46" fillId="8" borderId="67" xfId="0" applyFont="1" applyFill="1" applyBorder="1" applyAlignment="1" applyProtection="1">
      <alignment horizontal="center" vertical="center" wrapText="1"/>
    </xf>
    <xf numFmtId="0" fontId="46" fillId="8" borderId="94" xfId="0" applyFont="1" applyFill="1" applyBorder="1" applyAlignment="1" applyProtection="1">
      <alignment horizontal="center" vertical="center" wrapText="1"/>
    </xf>
    <xf numFmtId="0" fontId="46" fillId="8" borderId="68" xfId="0" applyFont="1" applyFill="1" applyBorder="1" applyAlignment="1" applyProtection="1">
      <alignment horizontal="center" vertical="center" wrapText="1"/>
    </xf>
    <xf numFmtId="0" fontId="46" fillId="8" borderId="96" xfId="0" applyFont="1" applyFill="1" applyBorder="1" applyAlignment="1" applyProtection="1">
      <alignment horizontal="center" vertical="center" wrapText="1"/>
    </xf>
    <xf numFmtId="0" fontId="46" fillId="8" borderId="71" xfId="0" applyFont="1" applyFill="1" applyBorder="1" applyAlignment="1" applyProtection="1">
      <alignment horizontal="center" vertical="center" wrapText="1"/>
    </xf>
    <xf numFmtId="0" fontId="46" fillId="8" borderId="72" xfId="0" applyFont="1" applyFill="1" applyBorder="1" applyAlignment="1" applyProtection="1">
      <alignment horizontal="center" vertical="center" wrapText="1"/>
    </xf>
    <xf numFmtId="0" fontId="46" fillId="8" borderId="73" xfId="0" applyFont="1" applyFill="1" applyBorder="1" applyAlignment="1" applyProtection="1">
      <alignment horizontal="center" vertical="center" wrapText="1"/>
    </xf>
    <xf numFmtId="0" fontId="46" fillId="8" borderId="13" xfId="0" applyFont="1" applyFill="1" applyBorder="1" applyAlignment="1" applyProtection="1">
      <alignment horizontal="center" vertical="center" wrapText="1"/>
    </xf>
    <xf numFmtId="0" fontId="46" fillId="8" borderId="50" xfId="0" applyFont="1" applyFill="1" applyBorder="1" applyAlignment="1" applyProtection="1">
      <alignment horizontal="center" vertical="center" wrapText="1"/>
    </xf>
    <xf numFmtId="0" fontId="46" fillId="8" borderId="51" xfId="0" applyFont="1" applyFill="1" applyBorder="1" applyAlignment="1" applyProtection="1">
      <alignment horizontal="center" vertical="center" wrapText="1"/>
    </xf>
    <xf numFmtId="0" fontId="46" fillId="8" borderId="12" xfId="0" applyFont="1" applyFill="1" applyBorder="1" applyAlignment="1" applyProtection="1">
      <alignment horizontal="center" vertical="center" wrapText="1"/>
    </xf>
    <xf numFmtId="0" fontId="46" fillId="8" borderId="93" xfId="0" applyFont="1" applyFill="1" applyBorder="1" applyAlignment="1" applyProtection="1">
      <alignment horizontal="center" vertical="center" wrapText="1"/>
    </xf>
    <xf numFmtId="0" fontId="46" fillId="8" borderId="74" xfId="0" applyFont="1" applyFill="1" applyBorder="1" applyAlignment="1" applyProtection="1">
      <alignment horizontal="center" vertical="center" wrapText="1"/>
    </xf>
    <xf numFmtId="0" fontId="46" fillId="8" borderId="75" xfId="0" applyFont="1" applyFill="1" applyBorder="1" applyAlignment="1" applyProtection="1">
      <alignment horizontal="center" vertical="center" wrapText="1"/>
    </xf>
    <xf numFmtId="0" fontId="46" fillId="8" borderId="76" xfId="0" applyFont="1" applyFill="1" applyBorder="1" applyAlignment="1" applyProtection="1">
      <alignment horizontal="center" vertical="center" wrapText="1"/>
    </xf>
    <xf numFmtId="0" fontId="46" fillId="8" borderId="14" xfId="0" applyFont="1" applyFill="1" applyBorder="1" applyAlignment="1" applyProtection="1">
      <alignment horizontal="center" vertical="center" wrapText="1"/>
    </xf>
    <xf numFmtId="0" fontId="46" fillId="8" borderId="44" xfId="0" applyFont="1" applyFill="1" applyBorder="1" applyAlignment="1" applyProtection="1">
      <alignment horizontal="center" vertical="center" wrapText="1"/>
    </xf>
    <xf numFmtId="0" fontId="28" fillId="9" borderId="88" xfId="0" applyFont="1" applyFill="1" applyBorder="1" applyAlignment="1" applyProtection="1">
      <alignment horizontal="center" vertical="center"/>
    </xf>
    <xf numFmtId="0" fontId="28" fillId="9" borderId="28" xfId="0" applyFont="1" applyFill="1" applyBorder="1" applyAlignment="1" applyProtection="1">
      <alignment horizontal="center" vertical="center"/>
    </xf>
    <xf numFmtId="3" fontId="27" fillId="0" borderId="26" xfId="0" applyNumberFormat="1" applyFont="1" applyFill="1" applyBorder="1" applyAlignment="1" applyProtection="1">
      <alignment horizontal="center" vertical="center"/>
      <protection locked="0"/>
    </xf>
    <xf numFmtId="3" fontId="27" fillId="0" borderId="29" xfId="0" applyNumberFormat="1" applyFont="1" applyFill="1" applyBorder="1" applyAlignment="1" applyProtection="1">
      <alignment horizontal="center" vertical="center"/>
      <protection locked="0"/>
    </xf>
    <xf numFmtId="3" fontId="27" fillId="0" borderId="34" xfId="0" applyNumberFormat="1" applyFont="1" applyFill="1" applyBorder="1" applyAlignment="1" applyProtection="1">
      <alignment horizontal="center" vertical="center"/>
      <protection locked="0"/>
    </xf>
    <xf numFmtId="0" fontId="27" fillId="0" borderId="1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15"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8" fillId="9" borderId="91" xfId="0" applyFont="1" applyFill="1" applyBorder="1" applyAlignment="1" applyProtection="1">
      <alignment horizontal="center" vertical="center"/>
    </xf>
    <xf numFmtId="0" fontId="28" fillId="9" borderId="46" xfId="0" applyFont="1" applyFill="1" applyBorder="1" applyAlignment="1" applyProtection="1">
      <alignment horizontal="center" vertical="center"/>
    </xf>
    <xf numFmtId="1" fontId="36" fillId="6" borderId="53" xfId="0" applyNumberFormat="1" applyFont="1" applyFill="1" applyBorder="1" applyAlignment="1" applyProtection="1">
      <alignment horizontal="center" vertical="center"/>
    </xf>
    <xf numFmtId="1" fontId="36" fillId="6" borderId="54" xfId="0" applyNumberFormat="1" applyFont="1" applyFill="1" applyBorder="1" applyAlignment="1" applyProtection="1">
      <alignment horizontal="center" vertical="center"/>
    </xf>
    <xf numFmtId="1" fontId="36" fillId="6" borderId="55" xfId="0" applyNumberFormat="1" applyFont="1" applyFill="1" applyBorder="1" applyAlignment="1" applyProtection="1">
      <alignment horizontal="center" vertical="center"/>
    </xf>
    <xf numFmtId="0" fontId="27" fillId="0" borderId="18"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27" fillId="0" borderId="44" xfId="0" applyFont="1" applyFill="1" applyBorder="1" applyAlignment="1" applyProtection="1">
      <alignment horizontal="center" vertical="center" wrapText="1"/>
      <protection locked="0"/>
    </xf>
    <xf numFmtId="0" fontId="27" fillId="0" borderId="89" xfId="0" applyFont="1" applyFill="1" applyBorder="1" applyAlignment="1" applyProtection="1">
      <alignment horizontal="center" vertical="center" wrapText="1"/>
      <protection locked="0"/>
    </xf>
    <xf numFmtId="0" fontId="27" fillId="0" borderId="13" xfId="0" applyFont="1" applyFill="1" applyBorder="1" applyAlignment="1" applyProtection="1">
      <alignment horizontal="center" vertical="center" wrapText="1"/>
      <protection locked="0"/>
    </xf>
    <xf numFmtId="0" fontId="27" fillId="0" borderId="90" xfId="0" applyFont="1" applyFill="1" applyBorder="1" applyAlignment="1" applyProtection="1">
      <alignment horizontal="center" vertical="center" wrapText="1"/>
      <protection locked="0"/>
    </xf>
    <xf numFmtId="0" fontId="28" fillId="9" borderId="88" xfId="0" applyFont="1" applyFill="1" applyBorder="1" applyAlignment="1" applyProtection="1">
      <alignment horizontal="right" vertical="center"/>
    </xf>
    <xf numFmtId="0" fontId="28" fillId="9" borderId="28" xfId="0" applyFont="1" applyFill="1" applyBorder="1" applyAlignment="1" applyProtection="1">
      <alignment horizontal="right" vertical="center"/>
    </xf>
    <xf numFmtId="0" fontId="28" fillId="9" borderId="63" xfId="0" applyFont="1" applyFill="1" applyBorder="1" applyAlignment="1" applyProtection="1">
      <alignment horizontal="right" vertical="center"/>
    </xf>
    <xf numFmtId="0" fontId="28" fillId="9" borderId="87" xfId="0" applyFont="1" applyFill="1" applyBorder="1" applyAlignment="1" applyProtection="1">
      <alignment horizontal="center" vertical="center"/>
    </xf>
    <xf numFmtId="0" fontId="28" fillId="9" borderId="57" xfId="0" applyFont="1" applyFill="1" applyBorder="1" applyAlignment="1" applyProtection="1">
      <alignment horizontal="center" vertical="center"/>
    </xf>
    <xf numFmtId="0" fontId="28" fillId="9" borderId="61" xfId="0" applyFont="1" applyFill="1" applyBorder="1" applyAlignment="1" applyProtection="1">
      <alignment horizontal="center" vertical="center"/>
    </xf>
    <xf numFmtId="3" fontId="27" fillId="6" borderId="29" xfId="0" applyNumberFormat="1" applyFont="1" applyFill="1" applyBorder="1" applyAlignment="1" applyProtection="1">
      <alignment horizontal="center" vertical="center"/>
    </xf>
    <xf numFmtId="3" fontId="27" fillId="6" borderId="34" xfId="0" applyNumberFormat="1" applyFont="1" applyFill="1" applyBorder="1" applyAlignment="1" applyProtection="1">
      <alignment horizontal="center" vertical="center"/>
    </xf>
    <xf numFmtId="0" fontId="28" fillId="9" borderId="19" xfId="0" applyFont="1" applyFill="1" applyBorder="1" applyAlignment="1" applyProtection="1">
      <alignment horizontal="center" vertical="center"/>
    </xf>
    <xf numFmtId="165" fontId="27" fillId="0" borderId="33" xfId="0" applyNumberFormat="1" applyFont="1" applyFill="1" applyBorder="1" applyAlignment="1" applyProtection="1">
      <alignment horizontal="center" vertical="center"/>
      <protection locked="0"/>
    </xf>
    <xf numFmtId="165" fontId="27" fillId="0" borderId="43" xfId="0" applyNumberFormat="1" applyFont="1" applyFill="1" applyBorder="1" applyAlignment="1" applyProtection="1">
      <alignment horizontal="center" vertical="center"/>
      <protection locked="0"/>
    </xf>
    <xf numFmtId="1" fontId="27" fillId="0" borderId="30" xfId="0" applyNumberFormat="1" applyFont="1" applyFill="1" applyBorder="1" applyAlignment="1" applyProtection="1">
      <alignment horizontal="center" vertical="center"/>
      <protection locked="0"/>
    </xf>
    <xf numFmtId="1" fontId="27" fillId="0" borderId="19" xfId="0" applyNumberFormat="1" applyFont="1" applyFill="1" applyBorder="1" applyAlignment="1" applyProtection="1">
      <alignment horizontal="center" vertical="center"/>
      <protection locked="0"/>
    </xf>
    <xf numFmtId="0" fontId="27" fillId="0" borderId="12"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35" fillId="2" borderId="0" xfId="0" applyFont="1" applyFill="1" applyAlignment="1" applyProtection="1">
      <alignment horizontal="left" vertical="center" wrapText="1"/>
    </xf>
    <xf numFmtId="0" fontId="27" fillId="0" borderId="33" xfId="0" applyFont="1" applyFill="1" applyBorder="1" applyAlignment="1" applyProtection="1">
      <alignment horizontal="center" vertical="center"/>
      <protection locked="0"/>
    </xf>
    <xf numFmtId="0" fontId="27" fillId="0" borderId="43"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19" xfId="0" applyFont="1" applyFill="1" applyBorder="1" applyAlignment="1" applyProtection="1">
      <alignment horizontal="center" vertical="center"/>
      <protection locked="0"/>
    </xf>
    <xf numFmtId="2" fontId="27" fillId="0" borderId="17" xfId="0" applyNumberFormat="1" applyFont="1" applyFill="1" applyBorder="1" applyAlignment="1" applyProtection="1">
      <alignment horizontal="center" vertical="center" wrapText="1"/>
      <protection locked="0"/>
    </xf>
    <xf numFmtId="2" fontId="27" fillId="0" borderId="0" xfId="0" applyNumberFormat="1" applyFont="1" applyFill="1" applyBorder="1" applyAlignment="1" applyProtection="1">
      <alignment horizontal="center" vertical="center" wrapText="1"/>
      <protection locked="0"/>
    </xf>
    <xf numFmtId="2" fontId="27" fillId="0" borderId="15" xfId="0" applyNumberFormat="1" applyFont="1" applyFill="1" applyBorder="1" applyAlignment="1" applyProtection="1">
      <alignment horizontal="center" vertical="center" wrapText="1"/>
      <protection locked="0"/>
    </xf>
    <xf numFmtId="0" fontId="28" fillId="9" borderId="45" xfId="0" applyFont="1" applyFill="1" applyBorder="1" applyAlignment="1" applyProtection="1">
      <alignment horizontal="center" vertical="center"/>
    </xf>
    <xf numFmtId="167" fontId="27" fillId="0" borderId="33" xfId="0" applyNumberFormat="1" applyFont="1" applyFill="1" applyBorder="1" applyAlignment="1" applyProtection="1">
      <alignment horizontal="center" vertical="center"/>
      <protection locked="0"/>
    </xf>
    <xf numFmtId="167" fontId="27" fillId="0" borderId="43" xfId="0" applyNumberFormat="1" applyFont="1" applyFill="1" applyBorder="1" applyAlignment="1" applyProtection="1">
      <alignment horizontal="center" vertical="center"/>
      <protection locked="0"/>
    </xf>
    <xf numFmtId="2" fontId="27" fillId="0" borderId="18" xfId="0" applyNumberFormat="1" applyFont="1" applyFill="1" applyBorder="1" applyAlignment="1" applyProtection="1">
      <alignment horizontal="center" vertical="center" wrapText="1"/>
      <protection locked="0"/>
    </xf>
    <xf numFmtId="2" fontId="27" fillId="0" borderId="14" xfId="0" applyNumberFormat="1" applyFont="1" applyFill="1" applyBorder="1" applyAlignment="1" applyProtection="1">
      <alignment horizontal="center" vertical="center" wrapText="1"/>
      <protection locked="0"/>
    </xf>
    <xf numFmtId="2" fontId="27" fillId="0" borderId="44" xfId="0" applyNumberFormat="1" applyFont="1" applyFill="1" applyBorder="1" applyAlignment="1" applyProtection="1">
      <alignment horizontal="center" vertical="center" wrapText="1"/>
      <protection locked="0"/>
    </xf>
    <xf numFmtId="0" fontId="32" fillId="0" borderId="84" xfId="0" applyFont="1" applyFill="1" applyBorder="1" applyAlignment="1" applyProtection="1">
      <alignment horizontal="center" vertical="center"/>
    </xf>
    <xf numFmtId="0" fontId="32" fillId="0" borderId="85" xfId="0" applyFont="1" applyFill="1" applyBorder="1" applyAlignment="1" applyProtection="1">
      <alignment horizontal="center" vertical="center"/>
    </xf>
    <xf numFmtId="0" fontId="32" fillId="0" borderId="86" xfId="0" applyFont="1" applyFill="1" applyBorder="1" applyAlignment="1" applyProtection="1">
      <alignment horizontal="center" vertical="center"/>
    </xf>
    <xf numFmtId="0" fontId="27" fillId="0" borderId="56" xfId="0" applyFont="1" applyFill="1" applyBorder="1" applyAlignment="1" applyProtection="1">
      <alignment horizontal="center" vertical="center"/>
      <protection locked="0"/>
    </xf>
    <xf numFmtId="0" fontId="27" fillId="0" borderId="57" xfId="0" applyFont="1" applyFill="1" applyBorder="1" applyAlignment="1" applyProtection="1">
      <alignment horizontal="center" vertical="center"/>
      <protection locked="0"/>
    </xf>
    <xf numFmtId="0" fontId="27" fillId="0" borderId="65" xfId="0" applyFont="1" applyFill="1" applyBorder="1" applyAlignment="1" applyProtection="1">
      <alignment horizontal="center" vertical="center"/>
      <protection locked="0"/>
    </xf>
    <xf numFmtId="0" fontId="16" fillId="2" borderId="7" xfId="5" applyFont="1" applyFill="1" applyBorder="1" applyAlignment="1" applyProtection="1">
      <alignment horizontal="center" vertical="center" wrapText="1"/>
    </xf>
    <xf numFmtId="0" fontId="16" fillId="2" borderId="2" xfId="5" applyFont="1" applyFill="1" applyBorder="1" applyAlignment="1" applyProtection="1">
      <alignment horizontal="center" vertical="center" wrapText="1"/>
    </xf>
    <xf numFmtId="0" fontId="16" fillId="2" borderId="3" xfId="5" applyFont="1" applyFill="1" applyBorder="1" applyAlignment="1" applyProtection="1">
      <alignment horizontal="center" vertical="center" wrapText="1"/>
    </xf>
    <xf numFmtId="0" fontId="16" fillId="2" borderId="8" xfId="5" applyFont="1" applyFill="1" applyBorder="1" applyAlignment="1" applyProtection="1">
      <alignment horizontal="center" vertical="center" wrapText="1"/>
    </xf>
    <xf numFmtId="0" fontId="16" fillId="2" borderId="0" xfId="5" applyFont="1" applyFill="1" applyBorder="1" applyAlignment="1" applyProtection="1">
      <alignment horizontal="center" vertical="center" wrapText="1"/>
    </xf>
    <xf numFmtId="0" fontId="16" fillId="2" borderId="4" xfId="5" applyFont="1" applyFill="1" applyBorder="1" applyAlignment="1" applyProtection="1">
      <alignment horizontal="center" vertical="center" wrapText="1"/>
    </xf>
    <xf numFmtId="0" fontId="16" fillId="2" borderId="9" xfId="5" applyFont="1" applyFill="1" applyBorder="1" applyAlignment="1" applyProtection="1">
      <alignment horizontal="center" vertical="center" wrapText="1"/>
    </xf>
    <xf numFmtId="0" fontId="16" fillId="2" borderId="5" xfId="5" applyFont="1" applyFill="1" applyBorder="1" applyAlignment="1" applyProtection="1">
      <alignment horizontal="center" vertical="center" wrapText="1"/>
    </xf>
    <xf numFmtId="0" fontId="16" fillId="2" borderId="6" xfId="5" applyFont="1" applyFill="1" applyBorder="1" applyAlignment="1" applyProtection="1">
      <alignment horizontal="center" vertical="center" wrapText="1"/>
    </xf>
  </cellXfs>
  <cellStyles count="7">
    <cellStyle name="Currency 2" xfId="1" xr:uid="{00000000-0005-0000-0000-000000000000}"/>
    <cellStyle name="Normal" xfId="0" builtinId="0"/>
    <cellStyle name="Normal 2" xfId="2" xr:uid="{00000000-0005-0000-0000-000002000000}"/>
    <cellStyle name="Normal 3" xfId="6" xr:uid="{56C28A07-7CBD-49AE-A5A4-8005D9C1218E}"/>
    <cellStyle name="Percent" xfId="3" builtinId="5"/>
    <cellStyle name="Standard_AA_1" xfId="4" xr:uid="{00000000-0005-0000-0000-000004000000}"/>
    <cellStyle name="Standard_Auswertung VDA" xfId="5" xr:uid="{00000000-0005-0000-0000-000005000000}"/>
  </cellStyles>
  <dxfs count="38">
    <dxf>
      <fill>
        <patternFill>
          <bgColor rgb="FFFF0000"/>
        </patternFill>
      </fill>
    </dxf>
    <dxf>
      <fill>
        <patternFill>
          <bgColor rgb="FFFFFF00"/>
        </patternFill>
      </fill>
    </dxf>
    <dxf>
      <fill>
        <patternFill>
          <bgColor rgb="FF92D050"/>
        </patternFill>
      </fill>
    </dxf>
    <dxf>
      <fill>
        <patternFill>
          <bgColor theme="9"/>
        </patternFill>
      </fill>
    </dxf>
    <dxf>
      <fill>
        <patternFill>
          <bgColor theme="8" tint="0.7999816888943144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8" tint="0.79998168889431442"/>
        </patternFill>
      </fill>
    </dxf>
    <dxf>
      <fill>
        <patternFill>
          <bgColor rgb="FFFF0000"/>
        </patternFill>
      </fill>
    </dxf>
    <dxf>
      <fill>
        <patternFill>
          <bgColor rgb="FFFFFF00"/>
        </patternFill>
      </fill>
    </dxf>
    <dxf>
      <fill>
        <patternFill>
          <bgColor rgb="FF92D050"/>
        </patternFill>
      </fill>
    </dxf>
    <dxf>
      <fill>
        <patternFill>
          <bgColor theme="9"/>
        </patternFill>
      </fill>
    </dxf>
    <dxf>
      <fill>
        <patternFill>
          <bgColor theme="8" tint="0.7999816888943144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8"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8</xdr:col>
      <xdr:colOff>487680</xdr:colOff>
      <xdr:row>1</xdr:row>
      <xdr:rowOff>107950</xdr:rowOff>
    </xdr:from>
    <xdr:to>
      <xdr:col>9</xdr:col>
      <xdr:colOff>19050</xdr:colOff>
      <xdr:row>3</xdr:row>
      <xdr:rowOff>171450</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a:off x="5523230" y="527050"/>
          <a:ext cx="102870" cy="4445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8</xdr:col>
      <xdr:colOff>488951</xdr:colOff>
      <xdr:row>7</xdr:row>
      <xdr:rowOff>104775</xdr:rowOff>
    </xdr:from>
    <xdr:to>
      <xdr:col>9</xdr:col>
      <xdr:colOff>12701</xdr:colOff>
      <xdr:row>9</xdr:row>
      <xdr:rowOff>152400</xdr:rowOff>
    </xdr:to>
    <xdr:sp macro="" textlink="">
      <xdr:nvSpPr>
        <xdr:cNvPr id="3" name="Left Brace 2">
          <a:extLst>
            <a:ext uri="{FF2B5EF4-FFF2-40B4-BE49-F238E27FC236}">
              <a16:creationId xmlns:a16="http://schemas.microsoft.com/office/drawing/2014/main" id="{00000000-0008-0000-0000-000003000000}"/>
            </a:ext>
          </a:extLst>
        </xdr:cNvPr>
        <xdr:cNvSpPr/>
      </xdr:nvSpPr>
      <xdr:spPr>
        <a:xfrm>
          <a:off x="5524501" y="1673225"/>
          <a:ext cx="95250" cy="4286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23</xdr:col>
      <xdr:colOff>781050</xdr:colOff>
      <xdr:row>1</xdr:row>
      <xdr:rowOff>85725</xdr:rowOff>
    </xdr:from>
    <xdr:to>
      <xdr:col>24</xdr:col>
      <xdr:colOff>0</xdr:colOff>
      <xdr:row>3</xdr:row>
      <xdr:rowOff>133350</xdr:rowOff>
    </xdr:to>
    <xdr:sp macro="" textlink="">
      <xdr:nvSpPr>
        <xdr:cNvPr id="4" name="Left Brace 3">
          <a:extLst>
            <a:ext uri="{FF2B5EF4-FFF2-40B4-BE49-F238E27FC236}">
              <a16:creationId xmlns:a16="http://schemas.microsoft.com/office/drawing/2014/main" id="{00000000-0008-0000-0000-000004000000}"/>
            </a:ext>
          </a:extLst>
        </xdr:cNvPr>
        <xdr:cNvSpPr/>
      </xdr:nvSpPr>
      <xdr:spPr>
        <a:xfrm>
          <a:off x="14487525" y="504825"/>
          <a:ext cx="95250" cy="428625"/>
        </a:xfrm>
        <a:prstGeom prst="leftBrace">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DE"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0</xdr:colOff>
      <xdr:row>0</xdr:row>
      <xdr:rowOff>0</xdr:rowOff>
    </xdr:from>
    <xdr:to>
      <xdr:col>2</xdr:col>
      <xdr:colOff>180976</xdr:colOff>
      <xdr:row>0</xdr:row>
      <xdr:rowOff>390526</xdr:rowOff>
    </xdr:to>
    <xdr:pic>
      <xdr:nvPicPr>
        <xdr:cNvPr id="6" name="Grafik 3">
          <a:extLst>
            <a:ext uri="{FF2B5EF4-FFF2-40B4-BE49-F238E27FC236}">
              <a16:creationId xmlns:a16="http://schemas.microsoft.com/office/drawing/2014/main" id="{6E57388E-33DA-42E2-B3DC-FBF692B70CF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3" t="21021" r="8827" b="26924"/>
        <a:stretch/>
      </xdr:blipFill>
      <xdr:spPr bwMode="auto">
        <a:xfrm>
          <a:off x="0" y="0"/>
          <a:ext cx="1476376" cy="39052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54429</xdr:colOff>
      <xdr:row>0</xdr:row>
      <xdr:rowOff>36286</xdr:rowOff>
    </xdr:from>
    <xdr:to>
      <xdr:col>3</xdr:col>
      <xdr:colOff>615843</xdr:colOff>
      <xdr:row>2</xdr:row>
      <xdr:rowOff>281214</xdr:rowOff>
    </xdr:to>
    <xdr:pic>
      <xdr:nvPicPr>
        <xdr:cNvPr id="3" name="Picture 2">
          <a:extLst>
            <a:ext uri="{FF2B5EF4-FFF2-40B4-BE49-F238E27FC236}">
              <a16:creationId xmlns:a16="http://schemas.microsoft.com/office/drawing/2014/main" id="{8CBD220F-1257-433C-8A7C-79B678F09899}"/>
            </a:ext>
          </a:extLst>
        </xdr:cNvPr>
        <xdr:cNvPicPr>
          <a:picLocks noChangeAspect="1"/>
        </xdr:cNvPicPr>
      </xdr:nvPicPr>
      <xdr:blipFill>
        <a:blip xmlns:r="http://schemas.openxmlformats.org/officeDocument/2006/relationships" r:embed="rId1"/>
        <a:stretch>
          <a:fillRect/>
        </a:stretch>
      </xdr:blipFill>
      <xdr:spPr>
        <a:xfrm>
          <a:off x="54429" y="36286"/>
          <a:ext cx="3228414" cy="8980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476250</xdr:colOff>
      <xdr:row>1</xdr:row>
      <xdr:rowOff>57150</xdr:rowOff>
    </xdr:from>
    <xdr:to>
      <xdr:col>8</xdr:col>
      <xdr:colOff>533400</xdr:colOff>
      <xdr:row>3</xdr:row>
      <xdr:rowOff>171450</xdr:rowOff>
    </xdr:to>
    <xdr:sp macro="" textlink="">
      <xdr:nvSpPr>
        <xdr:cNvPr id="2" name="Left Brace 1">
          <a:extLst>
            <a:ext uri="{FF2B5EF4-FFF2-40B4-BE49-F238E27FC236}">
              <a16:creationId xmlns:a16="http://schemas.microsoft.com/office/drawing/2014/main" id="{00000000-0008-0000-0200-000002000000}"/>
            </a:ext>
          </a:extLst>
        </xdr:cNvPr>
        <xdr:cNvSpPr/>
      </xdr:nvSpPr>
      <xdr:spPr>
        <a:xfrm>
          <a:off x="5257800" y="476250"/>
          <a:ext cx="57150" cy="49530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8</xdr:col>
      <xdr:colOff>488951</xdr:colOff>
      <xdr:row>7</xdr:row>
      <xdr:rowOff>111125</xdr:rowOff>
    </xdr:from>
    <xdr:to>
      <xdr:col>9</xdr:col>
      <xdr:colOff>12701</xdr:colOff>
      <xdr:row>9</xdr:row>
      <xdr:rowOff>158750</xdr:rowOff>
    </xdr:to>
    <xdr:sp macro="" textlink="">
      <xdr:nvSpPr>
        <xdr:cNvPr id="3" name="Left Brace 2">
          <a:extLst>
            <a:ext uri="{FF2B5EF4-FFF2-40B4-BE49-F238E27FC236}">
              <a16:creationId xmlns:a16="http://schemas.microsoft.com/office/drawing/2014/main" id="{00000000-0008-0000-0200-000003000000}"/>
            </a:ext>
          </a:extLst>
        </xdr:cNvPr>
        <xdr:cNvSpPr/>
      </xdr:nvSpPr>
      <xdr:spPr>
        <a:xfrm>
          <a:off x="5524501" y="1679575"/>
          <a:ext cx="95250" cy="4286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23</xdr:col>
      <xdr:colOff>781050</xdr:colOff>
      <xdr:row>1</xdr:row>
      <xdr:rowOff>85725</xdr:rowOff>
    </xdr:from>
    <xdr:to>
      <xdr:col>24</xdr:col>
      <xdr:colOff>0</xdr:colOff>
      <xdr:row>3</xdr:row>
      <xdr:rowOff>133350</xdr:rowOff>
    </xdr:to>
    <xdr:sp macro="" textlink="">
      <xdr:nvSpPr>
        <xdr:cNvPr id="4" name="Left Brace 3">
          <a:extLst>
            <a:ext uri="{FF2B5EF4-FFF2-40B4-BE49-F238E27FC236}">
              <a16:creationId xmlns:a16="http://schemas.microsoft.com/office/drawing/2014/main" id="{00000000-0008-0000-0200-000004000000}"/>
            </a:ext>
          </a:extLst>
        </xdr:cNvPr>
        <xdr:cNvSpPr/>
      </xdr:nvSpPr>
      <xdr:spPr>
        <a:xfrm>
          <a:off x="14420850" y="504825"/>
          <a:ext cx="95250" cy="428625"/>
        </a:xfrm>
        <a:prstGeom prst="leftBrace">
          <a:avLst/>
        </a:prstGeom>
        <a:noFill/>
        <a:ln w="9525"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DE"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0</xdr:col>
      <xdr:colOff>0</xdr:colOff>
      <xdr:row>0</xdr:row>
      <xdr:rowOff>0</xdr:rowOff>
    </xdr:from>
    <xdr:to>
      <xdr:col>2</xdr:col>
      <xdr:colOff>188366</xdr:colOff>
      <xdr:row>0</xdr:row>
      <xdr:rowOff>412750</xdr:rowOff>
    </xdr:to>
    <xdr:pic>
      <xdr:nvPicPr>
        <xdr:cNvPr id="6" name="Picture 5">
          <a:extLst>
            <a:ext uri="{FF2B5EF4-FFF2-40B4-BE49-F238E27FC236}">
              <a16:creationId xmlns:a16="http://schemas.microsoft.com/office/drawing/2014/main" id="{644B9647-4551-4FAF-90D5-A65179F64C98}"/>
            </a:ext>
          </a:extLst>
        </xdr:cNvPr>
        <xdr:cNvPicPr>
          <a:picLocks noChangeAspect="1"/>
        </xdr:cNvPicPr>
      </xdr:nvPicPr>
      <xdr:blipFill>
        <a:blip xmlns:r="http://schemas.openxmlformats.org/officeDocument/2006/relationships" r:embed="rId1"/>
        <a:stretch>
          <a:fillRect/>
        </a:stretch>
      </xdr:blipFill>
      <xdr:spPr>
        <a:xfrm>
          <a:off x="0" y="0"/>
          <a:ext cx="1483766" cy="412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Z44"/>
  <sheetViews>
    <sheetView showGridLines="0" tabSelected="1" view="pageLayout" zoomScale="80" zoomScaleNormal="100" zoomScaleSheetLayoutView="100" zoomScalePageLayoutView="80" workbookViewId="0">
      <selection activeCell="A32" sqref="A32"/>
    </sheetView>
  </sheetViews>
  <sheetFormatPr defaultColWidth="11.42578125" defaultRowHeight="15" outlineLevelCol="1" x14ac:dyDescent="0.25"/>
  <cols>
    <col min="1" max="1" width="4.28515625" style="46" customWidth="1"/>
    <col min="2" max="2" width="14.28515625" style="46" customWidth="1"/>
    <col min="3" max="3" width="9.42578125" style="46" customWidth="1"/>
    <col min="4" max="4" width="14.28515625" style="9" customWidth="1"/>
    <col min="5" max="8" width="7.42578125" style="9" customWidth="1"/>
    <col min="9" max="9" width="8.140625" style="9" customWidth="1"/>
    <col min="10" max="10" width="7.7109375" style="9" bestFit="1" customWidth="1"/>
    <col min="11" max="13" width="7.42578125" style="9" customWidth="1"/>
    <col min="14" max="14" width="8.140625" style="9" customWidth="1"/>
    <col min="15" max="15" width="8.5703125" style="9" customWidth="1"/>
    <col min="16" max="16" width="7.85546875" style="9" customWidth="1"/>
    <col min="17" max="17" width="7.140625" style="9" customWidth="1"/>
    <col min="18" max="19" width="8.5703125" style="9" customWidth="1"/>
    <col min="20" max="20" width="7.140625" style="9" customWidth="1"/>
    <col min="21" max="25" width="13.140625" style="9" hidden="1" customWidth="1" outlineLevel="1"/>
    <col min="26" max="26" width="9.140625" style="9" customWidth="1" collapsed="1"/>
    <col min="27" max="255" width="9.140625" style="9" customWidth="1"/>
    <col min="256" max="16384" width="11.42578125" style="9"/>
  </cols>
  <sheetData>
    <row r="1" spans="1:25" ht="33" customHeight="1" thickBot="1" x14ac:dyDescent="0.3">
      <c r="A1" s="270" t="s">
        <v>80</v>
      </c>
      <c r="B1" s="271"/>
      <c r="C1" s="271"/>
      <c r="D1" s="271"/>
      <c r="E1" s="271"/>
      <c r="F1" s="271"/>
      <c r="G1" s="271"/>
      <c r="H1" s="271"/>
      <c r="I1" s="271"/>
      <c r="J1" s="271"/>
      <c r="K1" s="271"/>
      <c r="L1" s="271"/>
      <c r="M1" s="271"/>
      <c r="N1" s="271"/>
      <c r="O1" s="271"/>
      <c r="P1" s="271"/>
      <c r="Q1" s="271"/>
      <c r="R1" s="271"/>
      <c r="S1" s="271"/>
      <c r="T1" s="272"/>
    </row>
    <row r="2" spans="1:25" ht="15" customHeight="1" x14ac:dyDescent="0.2">
      <c r="A2" s="244" t="s">
        <v>69</v>
      </c>
      <c r="B2" s="245"/>
      <c r="C2" s="245"/>
      <c r="D2" s="245"/>
      <c r="E2" s="273"/>
      <c r="F2" s="274"/>
      <c r="G2" s="275"/>
      <c r="H2" s="104"/>
      <c r="I2" s="86"/>
      <c r="J2" s="87" t="s">
        <v>11</v>
      </c>
      <c r="K2" s="86"/>
      <c r="L2" s="261"/>
      <c r="M2" s="262"/>
      <c r="N2" s="263"/>
      <c r="O2" s="226"/>
      <c r="P2" s="227"/>
      <c r="Q2" s="228"/>
      <c r="R2" s="227"/>
      <c r="S2" s="227"/>
      <c r="T2" s="229"/>
      <c r="X2" s="256" t="s">
        <v>66</v>
      </c>
      <c r="Y2" s="9" t="s">
        <v>41</v>
      </c>
    </row>
    <row r="3" spans="1:25" ht="15" customHeight="1" x14ac:dyDescent="0.25">
      <c r="A3" s="221" t="s">
        <v>68</v>
      </c>
      <c r="B3" s="222"/>
      <c r="C3" s="222"/>
      <c r="D3" s="222"/>
      <c r="E3" s="257"/>
      <c r="F3" s="258"/>
      <c r="G3" s="259"/>
      <c r="H3" s="260"/>
      <c r="I3" s="88" t="s">
        <v>13</v>
      </c>
      <c r="J3" s="86"/>
      <c r="K3" s="86"/>
      <c r="L3" s="261"/>
      <c r="M3" s="262"/>
      <c r="N3" s="263"/>
      <c r="O3" s="226"/>
      <c r="P3" s="227"/>
      <c r="Q3" s="228"/>
      <c r="R3" s="227"/>
      <c r="S3" s="227"/>
      <c r="T3" s="229"/>
      <c r="X3" s="256"/>
      <c r="Y3" s="9" t="s">
        <v>42</v>
      </c>
    </row>
    <row r="4" spans="1:25" ht="15" customHeight="1" thickBot="1" x14ac:dyDescent="0.25">
      <c r="A4" s="221" t="s">
        <v>67</v>
      </c>
      <c r="B4" s="222"/>
      <c r="C4" s="222"/>
      <c r="D4" s="264"/>
      <c r="E4" s="265"/>
      <c r="F4" s="266"/>
      <c r="G4" s="75"/>
      <c r="H4" s="50"/>
      <c r="I4" s="89"/>
      <c r="J4" s="90" t="s">
        <v>12</v>
      </c>
      <c r="K4" s="86"/>
      <c r="L4" s="267"/>
      <c r="M4" s="268"/>
      <c r="N4" s="269"/>
      <c r="O4" s="235"/>
      <c r="P4" s="236"/>
      <c r="Q4" s="237"/>
      <c r="R4" s="236"/>
      <c r="S4" s="236"/>
      <c r="T4" s="238"/>
      <c r="X4" s="256"/>
      <c r="Y4" s="9" t="s">
        <v>43</v>
      </c>
    </row>
    <row r="5" spans="1:25" ht="15.75" customHeight="1" thickBot="1" x14ac:dyDescent="0.25">
      <c r="A5" s="241" t="s">
        <v>76</v>
      </c>
      <c r="B5" s="242"/>
      <c r="C5" s="243"/>
      <c r="D5" s="76"/>
      <c r="E5" s="74" t="s">
        <v>34</v>
      </c>
      <c r="F5" s="38" t="s">
        <v>35</v>
      </c>
      <c r="G5" s="38" t="s">
        <v>36</v>
      </c>
      <c r="H5" s="68" t="s">
        <v>33</v>
      </c>
      <c r="I5" s="89"/>
      <c r="J5" s="90"/>
      <c r="K5" s="86"/>
      <c r="L5" s="97"/>
      <c r="M5" s="97"/>
      <c r="N5" s="97"/>
      <c r="O5" s="97"/>
      <c r="P5" s="97"/>
      <c r="Q5" s="97"/>
      <c r="R5" s="97"/>
      <c r="S5" s="97"/>
      <c r="T5" s="130"/>
    </row>
    <row r="6" spans="1:25" ht="15" customHeight="1" x14ac:dyDescent="0.2">
      <c r="A6" s="244" t="s">
        <v>54</v>
      </c>
      <c r="B6" s="245"/>
      <c r="C6" s="245"/>
      <c r="D6" s="246"/>
      <c r="E6" s="31"/>
      <c r="F6" s="30"/>
      <c r="G6" s="30"/>
      <c r="H6" s="69" t="str">
        <f>IF(OR(E6="",F6="",G6=""),"",E6*F6*G6)</f>
        <v/>
      </c>
      <c r="I6" s="89"/>
      <c r="J6" s="90"/>
      <c r="K6" s="86"/>
      <c r="L6" s="97"/>
      <c r="M6" s="97"/>
      <c r="N6" s="97"/>
      <c r="O6" s="97"/>
      <c r="P6" s="97"/>
      <c r="Q6" s="97"/>
      <c r="R6" s="97"/>
      <c r="S6" s="97"/>
      <c r="T6" s="130"/>
    </row>
    <row r="7" spans="1:25" ht="15" customHeight="1" x14ac:dyDescent="0.2">
      <c r="A7" s="221" t="s">
        <v>70</v>
      </c>
      <c r="B7" s="222"/>
      <c r="C7" s="222"/>
      <c r="D7" s="222"/>
      <c r="E7" s="223"/>
      <c r="F7" s="224"/>
      <c r="G7" s="247" t="str">
        <f>IF(E7="","",E7*1.2)</f>
        <v/>
      </c>
      <c r="H7" s="248"/>
      <c r="I7" s="89"/>
      <c r="J7" s="90"/>
      <c r="K7" s="86"/>
      <c r="L7" s="97"/>
      <c r="M7" s="97"/>
      <c r="N7" s="97"/>
      <c r="O7" s="97"/>
      <c r="P7" s="97"/>
      <c r="Q7" s="97"/>
      <c r="R7" s="97"/>
      <c r="S7" s="97"/>
      <c r="T7" s="130"/>
    </row>
    <row r="8" spans="1:25" ht="15" customHeight="1" x14ac:dyDescent="0.2">
      <c r="A8" s="221" t="s">
        <v>71</v>
      </c>
      <c r="B8" s="222"/>
      <c r="C8" s="222"/>
      <c r="D8" s="249"/>
      <c r="E8" s="250"/>
      <c r="F8" s="251"/>
      <c r="G8" s="252"/>
      <c r="H8" s="253"/>
      <c r="I8" s="88"/>
      <c r="J8" s="91" t="s">
        <v>11</v>
      </c>
      <c r="K8" s="86"/>
      <c r="L8" s="254"/>
      <c r="M8" s="239"/>
      <c r="N8" s="255"/>
      <c r="O8" s="254"/>
      <c r="P8" s="239"/>
      <c r="Q8" s="255"/>
      <c r="R8" s="239"/>
      <c r="S8" s="239"/>
      <c r="T8" s="240"/>
    </row>
    <row r="9" spans="1:25" ht="15" customHeight="1" thickBot="1" x14ac:dyDescent="0.25">
      <c r="A9" s="221" t="s">
        <v>72</v>
      </c>
      <c r="B9" s="222"/>
      <c r="C9" s="222"/>
      <c r="D9" s="222"/>
      <c r="E9" s="223"/>
      <c r="F9" s="224"/>
      <c r="G9" s="224"/>
      <c r="H9" s="225"/>
      <c r="I9" s="88" t="s">
        <v>84</v>
      </c>
      <c r="J9" s="91"/>
      <c r="K9" s="86"/>
      <c r="L9" s="226"/>
      <c r="M9" s="227"/>
      <c r="N9" s="228"/>
      <c r="O9" s="226"/>
      <c r="P9" s="227"/>
      <c r="Q9" s="228"/>
      <c r="R9" s="227"/>
      <c r="S9" s="227"/>
      <c r="T9" s="229"/>
    </row>
    <row r="10" spans="1:25" ht="15" customHeight="1" x14ac:dyDescent="0.2">
      <c r="A10" s="230" t="s">
        <v>73</v>
      </c>
      <c r="B10" s="231"/>
      <c r="C10" s="231"/>
      <c r="D10" s="231"/>
      <c r="E10" s="55" t="str">
        <f>IF(OR(E9="",E8=""),"",(E4*E8*E9*G8)-(G4*H4/60))</f>
        <v/>
      </c>
      <c r="F10" s="232" t="str">
        <f>IF(E10="","",G7/E10)</f>
        <v/>
      </c>
      <c r="G10" s="233"/>
      <c r="H10" s="234"/>
      <c r="I10" s="88"/>
      <c r="J10" s="92" t="s">
        <v>12</v>
      </c>
      <c r="K10" s="86"/>
      <c r="L10" s="235"/>
      <c r="M10" s="236"/>
      <c r="N10" s="237"/>
      <c r="O10" s="235"/>
      <c r="P10" s="236"/>
      <c r="Q10" s="237"/>
      <c r="R10" s="236"/>
      <c r="S10" s="236"/>
      <c r="T10" s="238"/>
    </row>
    <row r="11" spans="1:25" ht="11.25" customHeight="1" x14ac:dyDescent="0.2">
      <c r="A11" s="131"/>
      <c r="B11" s="86"/>
      <c r="C11" s="86"/>
      <c r="D11" s="86"/>
      <c r="E11" s="86"/>
      <c r="F11" s="86"/>
      <c r="G11" s="86"/>
      <c r="H11" s="86"/>
      <c r="I11" s="86"/>
      <c r="J11" s="93"/>
      <c r="K11" s="94"/>
      <c r="L11" s="95"/>
      <c r="M11" s="95"/>
      <c r="N11" s="95"/>
      <c r="O11" s="96"/>
      <c r="P11" s="96"/>
      <c r="Q11" s="96"/>
      <c r="R11" s="96"/>
      <c r="S11" s="96"/>
      <c r="T11" s="132"/>
    </row>
    <row r="12" spans="1:25" ht="21" customHeight="1" x14ac:dyDescent="0.25">
      <c r="A12" s="203" t="s">
        <v>5</v>
      </c>
      <c r="B12" s="204"/>
      <c r="C12" s="204"/>
      <c r="D12" s="204"/>
      <c r="E12" s="204"/>
      <c r="F12" s="204"/>
      <c r="G12" s="208" t="s">
        <v>81</v>
      </c>
      <c r="H12" s="208" t="s">
        <v>0</v>
      </c>
      <c r="I12" s="211"/>
      <c r="J12" s="211"/>
      <c r="K12" s="211"/>
      <c r="L12" s="212"/>
      <c r="M12" s="213"/>
      <c r="N12" s="214" t="s">
        <v>1</v>
      </c>
      <c r="O12" s="211"/>
      <c r="P12" s="211"/>
      <c r="Q12" s="211"/>
      <c r="R12" s="211"/>
      <c r="S12" s="211"/>
      <c r="T12" s="215"/>
    </row>
    <row r="13" spans="1:25" ht="18.75" customHeight="1" x14ac:dyDescent="0.25">
      <c r="A13" s="205"/>
      <c r="B13" s="206"/>
      <c r="C13" s="206"/>
      <c r="D13" s="206"/>
      <c r="E13" s="206"/>
      <c r="F13" s="206"/>
      <c r="G13" s="209"/>
      <c r="H13" s="216" t="s">
        <v>19</v>
      </c>
      <c r="I13" s="217"/>
      <c r="J13" s="217"/>
      <c r="K13" s="218"/>
      <c r="L13" s="186" t="s">
        <v>48</v>
      </c>
      <c r="M13" s="189" t="s">
        <v>40</v>
      </c>
      <c r="N13" s="190" t="s">
        <v>2</v>
      </c>
      <c r="O13" s="191"/>
      <c r="P13" s="194" t="s">
        <v>78</v>
      </c>
      <c r="Q13" s="194"/>
      <c r="R13" s="196" t="s">
        <v>3</v>
      </c>
      <c r="S13" s="197"/>
      <c r="T13" s="200" t="s">
        <v>50</v>
      </c>
      <c r="U13" s="112"/>
      <c r="V13" s="112"/>
      <c r="W13" s="113"/>
      <c r="X13" s="114"/>
      <c r="Y13" s="113"/>
    </row>
    <row r="14" spans="1:25" s="39" customFormat="1" ht="26.25" customHeight="1" x14ac:dyDescent="0.25">
      <c r="A14" s="207"/>
      <c r="B14" s="195"/>
      <c r="C14" s="195"/>
      <c r="D14" s="195"/>
      <c r="E14" s="195"/>
      <c r="F14" s="195"/>
      <c r="G14" s="210"/>
      <c r="H14" s="210"/>
      <c r="I14" s="219"/>
      <c r="J14" s="219"/>
      <c r="K14" s="220"/>
      <c r="L14" s="187"/>
      <c r="M14" s="187"/>
      <c r="N14" s="192"/>
      <c r="O14" s="193"/>
      <c r="P14" s="195"/>
      <c r="Q14" s="195"/>
      <c r="R14" s="198"/>
      <c r="S14" s="199"/>
      <c r="T14" s="201"/>
      <c r="U14" s="179" t="s">
        <v>64</v>
      </c>
      <c r="V14" s="179"/>
      <c r="W14" s="180"/>
      <c r="X14" s="181" t="s">
        <v>49</v>
      </c>
      <c r="Y14" s="182"/>
    </row>
    <row r="15" spans="1:25" s="40" customFormat="1" ht="48.75" customHeight="1" x14ac:dyDescent="0.25">
      <c r="A15" s="133" t="s">
        <v>7</v>
      </c>
      <c r="B15" s="82" t="s">
        <v>8</v>
      </c>
      <c r="C15" s="82" t="s">
        <v>9</v>
      </c>
      <c r="D15" s="183" t="s">
        <v>77</v>
      </c>
      <c r="E15" s="184"/>
      <c r="F15" s="83" t="s">
        <v>65</v>
      </c>
      <c r="G15" s="82" t="s">
        <v>58</v>
      </c>
      <c r="H15" s="82" t="s">
        <v>59</v>
      </c>
      <c r="I15" s="82" t="s">
        <v>16</v>
      </c>
      <c r="J15" s="82" t="s">
        <v>17</v>
      </c>
      <c r="K15" s="84" t="s">
        <v>6</v>
      </c>
      <c r="L15" s="188"/>
      <c r="M15" s="188"/>
      <c r="N15" s="85" t="s">
        <v>20</v>
      </c>
      <c r="O15" s="82" t="s">
        <v>4</v>
      </c>
      <c r="P15" s="85" t="s">
        <v>56</v>
      </c>
      <c r="Q15" s="84" t="s">
        <v>79</v>
      </c>
      <c r="R15" s="82" t="s">
        <v>57</v>
      </c>
      <c r="S15" s="82" t="s">
        <v>18</v>
      </c>
      <c r="T15" s="202"/>
      <c r="U15" s="126" t="s">
        <v>14</v>
      </c>
      <c r="V15" s="111" t="s">
        <v>15</v>
      </c>
      <c r="W15" s="111" t="s">
        <v>52</v>
      </c>
      <c r="X15" s="111" t="s">
        <v>53</v>
      </c>
      <c r="Y15" s="111" t="s">
        <v>51</v>
      </c>
    </row>
    <row r="16" spans="1:25" s="41" customFormat="1" ht="26.25" customHeight="1" x14ac:dyDescent="0.25">
      <c r="A16" s="134"/>
      <c r="B16" s="13"/>
      <c r="C16" s="14"/>
      <c r="D16" s="185"/>
      <c r="E16" s="185"/>
      <c r="F16" s="71"/>
      <c r="G16" s="12"/>
      <c r="H16" s="15"/>
      <c r="I16" s="16"/>
      <c r="J16" s="16"/>
      <c r="K16" s="65" t="str">
        <f>IF(H16="","",J16/H16*60)</f>
        <v/>
      </c>
      <c r="L16" s="56" t="str">
        <f>IF(OR(Y16="",T16=""),"",IF(F16="Yes",MIN(H$6,T16)*K16/(T16*Y16),K16/Y16))</f>
        <v/>
      </c>
      <c r="M16" s="47"/>
      <c r="N16" s="34"/>
      <c r="O16" s="59" t="str">
        <f t="shared" ref="O16:O25" si="0">IF(I16="","",(I16-J16)/I16)</f>
        <v/>
      </c>
      <c r="P16" s="15"/>
      <c r="Q16" s="62" t="str">
        <f>IF(I16="","",(H16-R16)*60/I16)</f>
        <v/>
      </c>
      <c r="R16" s="15"/>
      <c r="S16" s="22"/>
      <c r="T16" s="135" t="str">
        <f t="shared" ref="T16:T25" si="1">IF(OR(U16="",V16="",W16="",P16=""),"",U16*V16*W16)</f>
        <v/>
      </c>
      <c r="U16" s="127" t="str">
        <f t="shared" ref="U16:U25" si="2">+IF(OR(H16="",R16=""),"",(H16-R16)/H16)</f>
        <v/>
      </c>
      <c r="V16" s="115" t="str">
        <f t="shared" ref="V16:V25" si="3">IF(OR(P16="",Q16=""),"",IF(P16&gt;Q16,1,(P16/Q16)))</f>
        <v/>
      </c>
      <c r="W16" s="116" t="str">
        <f t="shared" ref="W16:W25" si="4">IF(OR(I16="",J16=""),"",J16/I16)</f>
        <v/>
      </c>
      <c r="X16" s="117" t="str">
        <f t="shared" ref="X16:X25" si="5">IF(G16="","",(E$4*E$8*E$9*G$8)-(G$4*MAX(G16,H$4)/60))</f>
        <v/>
      </c>
      <c r="Y16" s="118" t="str">
        <f t="shared" ref="Y16:Y25" si="6">IF(G16="","",G$7/X16)</f>
        <v/>
      </c>
    </row>
    <row r="17" spans="1:25" s="42" customFormat="1" ht="26.25" customHeight="1" x14ac:dyDescent="0.25">
      <c r="A17" s="134"/>
      <c r="B17" s="18"/>
      <c r="C17" s="19"/>
      <c r="D17" s="178"/>
      <c r="E17" s="178"/>
      <c r="F17" s="72"/>
      <c r="G17" s="17"/>
      <c r="H17" s="20"/>
      <c r="I17" s="21"/>
      <c r="J17" s="21"/>
      <c r="K17" s="66" t="str">
        <f t="shared" ref="K17:K25" si="7">IF(H17="","",J17/H17*60)</f>
        <v/>
      </c>
      <c r="L17" s="57" t="str">
        <f t="shared" ref="L17:L25" si="8">IF(OR(Y17="",T17=""),"",IF(F17="Yes",MIN(H$6,T17)*K17/(T17*Y17),K17/Y17))</f>
        <v/>
      </c>
      <c r="M17" s="48"/>
      <c r="N17" s="35"/>
      <c r="O17" s="60" t="str">
        <f t="shared" si="0"/>
        <v/>
      </c>
      <c r="P17" s="20"/>
      <c r="Q17" s="63" t="str">
        <f>IF(I17="","",(H17-R17)*60/I17)</f>
        <v/>
      </c>
      <c r="R17" s="20"/>
      <c r="S17" s="23"/>
      <c r="T17" s="136" t="str">
        <f t="shared" si="1"/>
        <v/>
      </c>
      <c r="U17" s="128" t="str">
        <f t="shared" si="2"/>
        <v/>
      </c>
      <c r="V17" s="115" t="str">
        <f t="shared" si="3"/>
        <v/>
      </c>
      <c r="W17" s="119" t="str">
        <f t="shared" si="4"/>
        <v/>
      </c>
      <c r="X17" s="120" t="str">
        <f t="shared" si="5"/>
        <v/>
      </c>
      <c r="Y17" s="121" t="str">
        <f t="shared" si="6"/>
        <v/>
      </c>
    </row>
    <row r="18" spans="1:25" s="42" customFormat="1" ht="26.25" customHeight="1" x14ac:dyDescent="0.25">
      <c r="A18" s="134"/>
      <c r="B18" s="18"/>
      <c r="C18" s="19"/>
      <c r="D18" s="178"/>
      <c r="E18" s="178"/>
      <c r="F18" s="72"/>
      <c r="G18" s="17"/>
      <c r="H18" s="20"/>
      <c r="I18" s="21"/>
      <c r="J18" s="21"/>
      <c r="K18" s="66" t="str">
        <f t="shared" si="7"/>
        <v/>
      </c>
      <c r="L18" s="57" t="str">
        <f t="shared" si="8"/>
        <v/>
      </c>
      <c r="M18" s="48"/>
      <c r="N18" s="35"/>
      <c r="O18" s="60" t="str">
        <f t="shared" si="0"/>
        <v/>
      </c>
      <c r="P18" s="20"/>
      <c r="Q18" s="63" t="str">
        <f t="shared" ref="Q18:Q24" si="9">IF(I18="","",(H18-R18)*60/I18)</f>
        <v/>
      </c>
      <c r="R18" s="20"/>
      <c r="S18" s="23"/>
      <c r="T18" s="136" t="str">
        <f t="shared" si="1"/>
        <v/>
      </c>
      <c r="U18" s="128" t="str">
        <f t="shared" si="2"/>
        <v/>
      </c>
      <c r="V18" s="115" t="str">
        <f t="shared" si="3"/>
        <v/>
      </c>
      <c r="W18" s="119" t="str">
        <f t="shared" si="4"/>
        <v/>
      </c>
      <c r="X18" s="120" t="str">
        <f t="shared" si="5"/>
        <v/>
      </c>
      <c r="Y18" s="121" t="str">
        <f t="shared" si="6"/>
        <v/>
      </c>
    </row>
    <row r="19" spans="1:25" ht="26.25" customHeight="1" x14ac:dyDescent="0.25">
      <c r="A19" s="134"/>
      <c r="B19" s="18"/>
      <c r="C19" s="19"/>
      <c r="D19" s="178"/>
      <c r="E19" s="178"/>
      <c r="F19" s="72"/>
      <c r="G19" s="17"/>
      <c r="H19" s="20"/>
      <c r="I19" s="21"/>
      <c r="J19" s="21"/>
      <c r="K19" s="66" t="str">
        <f t="shared" si="7"/>
        <v/>
      </c>
      <c r="L19" s="57" t="str">
        <f t="shared" si="8"/>
        <v/>
      </c>
      <c r="M19" s="48"/>
      <c r="N19" s="35"/>
      <c r="O19" s="60" t="str">
        <f t="shared" si="0"/>
        <v/>
      </c>
      <c r="P19" s="20"/>
      <c r="Q19" s="63" t="str">
        <f t="shared" si="9"/>
        <v/>
      </c>
      <c r="R19" s="20"/>
      <c r="S19" s="23"/>
      <c r="T19" s="136" t="str">
        <f t="shared" si="1"/>
        <v/>
      </c>
      <c r="U19" s="128" t="str">
        <f t="shared" si="2"/>
        <v/>
      </c>
      <c r="V19" s="115" t="str">
        <f t="shared" si="3"/>
        <v/>
      </c>
      <c r="W19" s="119" t="str">
        <f t="shared" si="4"/>
        <v/>
      </c>
      <c r="X19" s="120" t="str">
        <f t="shared" si="5"/>
        <v/>
      </c>
      <c r="Y19" s="121" t="str">
        <f t="shared" si="6"/>
        <v/>
      </c>
    </row>
    <row r="20" spans="1:25" ht="26.25" customHeight="1" x14ac:dyDescent="0.25">
      <c r="A20" s="134"/>
      <c r="B20" s="18"/>
      <c r="C20" s="19"/>
      <c r="D20" s="178"/>
      <c r="E20" s="178"/>
      <c r="F20" s="72"/>
      <c r="G20" s="17"/>
      <c r="H20" s="20"/>
      <c r="I20" s="21"/>
      <c r="J20" s="21"/>
      <c r="K20" s="66" t="str">
        <f t="shared" si="7"/>
        <v/>
      </c>
      <c r="L20" s="57" t="str">
        <f t="shared" si="8"/>
        <v/>
      </c>
      <c r="M20" s="48"/>
      <c r="N20" s="35"/>
      <c r="O20" s="60" t="str">
        <f t="shared" si="0"/>
        <v/>
      </c>
      <c r="P20" s="20"/>
      <c r="Q20" s="63" t="str">
        <f t="shared" si="9"/>
        <v/>
      </c>
      <c r="R20" s="20"/>
      <c r="S20" s="23"/>
      <c r="T20" s="136" t="str">
        <f t="shared" si="1"/>
        <v/>
      </c>
      <c r="U20" s="128" t="str">
        <f t="shared" si="2"/>
        <v/>
      </c>
      <c r="V20" s="115" t="str">
        <f t="shared" si="3"/>
        <v/>
      </c>
      <c r="W20" s="119" t="str">
        <f t="shared" si="4"/>
        <v/>
      </c>
      <c r="X20" s="120" t="str">
        <f t="shared" si="5"/>
        <v/>
      </c>
      <c r="Y20" s="121" t="str">
        <f t="shared" si="6"/>
        <v/>
      </c>
    </row>
    <row r="21" spans="1:25" ht="26.25" customHeight="1" x14ac:dyDescent="0.25">
      <c r="A21" s="134"/>
      <c r="B21" s="18"/>
      <c r="C21" s="19"/>
      <c r="D21" s="178"/>
      <c r="E21" s="178"/>
      <c r="F21" s="72"/>
      <c r="G21" s="17"/>
      <c r="H21" s="20"/>
      <c r="I21" s="21"/>
      <c r="J21" s="21"/>
      <c r="K21" s="66" t="str">
        <f t="shared" si="7"/>
        <v/>
      </c>
      <c r="L21" s="57" t="str">
        <f t="shared" si="8"/>
        <v/>
      </c>
      <c r="M21" s="48"/>
      <c r="N21" s="35"/>
      <c r="O21" s="60" t="str">
        <f t="shared" si="0"/>
        <v/>
      </c>
      <c r="P21" s="20"/>
      <c r="Q21" s="63" t="str">
        <f t="shared" si="9"/>
        <v/>
      </c>
      <c r="R21" s="20"/>
      <c r="S21" s="23"/>
      <c r="T21" s="136" t="str">
        <f t="shared" si="1"/>
        <v/>
      </c>
      <c r="U21" s="128" t="str">
        <f t="shared" si="2"/>
        <v/>
      </c>
      <c r="V21" s="115" t="str">
        <f t="shared" si="3"/>
        <v/>
      </c>
      <c r="W21" s="119" t="str">
        <f t="shared" si="4"/>
        <v/>
      </c>
      <c r="X21" s="120" t="str">
        <f t="shared" si="5"/>
        <v/>
      </c>
      <c r="Y21" s="121" t="str">
        <f t="shared" si="6"/>
        <v/>
      </c>
    </row>
    <row r="22" spans="1:25" ht="26.25" customHeight="1" x14ac:dyDescent="0.25">
      <c r="A22" s="134"/>
      <c r="B22" s="18"/>
      <c r="C22" s="19"/>
      <c r="D22" s="178"/>
      <c r="E22" s="178"/>
      <c r="F22" s="72"/>
      <c r="G22" s="17"/>
      <c r="H22" s="20"/>
      <c r="I22" s="21"/>
      <c r="J22" s="21"/>
      <c r="K22" s="66" t="str">
        <f t="shared" si="7"/>
        <v/>
      </c>
      <c r="L22" s="57" t="str">
        <f t="shared" si="8"/>
        <v/>
      </c>
      <c r="M22" s="48"/>
      <c r="N22" s="35"/>
      <c r="O22" s="60" t="str">
        <f t="shared" si="0"/>
        <v/>
      </c>
      <c r="P22" s="20"/>
      <c r="Q22" s="63" t="str">
        <f t="shared" si="9"/>
        <v/>
      </c>
      <c r="R22" s="20"/>
      <c r="S22" s="23"/>
      <c r="T22" s="136" t="str">
        <f t="shared" si="1"/>
        <v/>
      </c>
      <c r="U22" s="128" t="str">
        <f t="shared" si="2"/>
        <v/>
      </c>
      <c r="V22" s="115" t="str">
        <f t="shared" si="3"/>
        <v/>
      </c>
      <c r="W22" s="119" t="str">
        <f t="shared" si="4"/>
        <v/>
      </c>
      <c r="X22" s="120" t="str">
        <f t="shared" si="5"/>
        <v/>
      </c>
      <c r="Y22" s="121" t="str">
        <f t="shared" si="6"/>
        <v/>
      </c>
    </row>
    <row r="23" spans="1:25" ht="26.25" customHeight="1" x14ac:dyDescent="0.25">
      <c r="A23" s="134"/>
      <c r="B23" s="18"/>
      <c r="C23" s="19"/>
      <c r="D23" s="178"/>
      <c r="E23" s="178"/>
      <c r="F23" s="72"/>
      <c r="G23" s="17"/>
      <c r="H23" s="20"/>
      <c r="I23" s="21"/>
      <c r="J23" s="21"/>
      <c r="K23" s="66" t="str">
        <f t="shared" si="7"/>
        <v/>
      </c>
      <c r="L23" s="57" t="str">
        <f t="shared" si="8"/>
        <v/>
      </c>
      <c r="M23" s="48"/>
      <c r="N23" s="35"/>
      <c r="O23" s="60" t="str">
        <f t="shared" si="0"/>
        <v/>
      </c>
      <c r="P23" s="20"/>
      <c r="Q23" s="63" t="str">
        <f t="shared" si="9"/>
        <v/>
      </c>
      <c r="R23" s="20"/>
      <c r="S23" s="23"/>
      <c r="T23" s="136" t="str">
        <f t="shared" si="1"/>
        <v/>
      </c>
      <c r="U23" s="128" t="str">
        <f t="shared" si="2"/>
        <v/>
      </c>
      <c r="V23" s="115" t="str">
        <f t="shared" si="3"/>
        <v/>
      </c>
      <c r="W23" s="119" t="str">
        <f t="shared" si="4"/>
        <v/>
      </c>
      <c r="X23" s="120" t="str">
        <f t="shared" si="5"/>
        <v/>
      </c>
      <c r="Y23" s="121" t="str">
        <f t="shared" si="6"/>
        <v/>
      </c>
    </row>
    <row r="24" spans="1:25" ht="26.25" customHeight="1" x14ac:dyDescent="0.25">
      <c r="A24" s="134"/>
      <c r="B24" s="18"/>
      <c r="C24" s="19"/>
      <c r="D24" s="178"/>
      <c r="E24" s="178"/>
      <c r="F24" s="72"/>
      <c r="G24" s="17"/>
      <c r="H24" s="20"/>
      <c r="I24" s="21"/>
      <c r="J24" s="21"/>
      <c r="K24" s="66" t="str">
        <f t="shared" si="7"/>
        <v/>
      </c>
      <c r="L24" s="57" t="str">
        <f t="shared" si="8"/>
        <v/>
      </c>
      <c r="M24" s="48"/>
      <c r="N24" s="35"/>
      <c r="O24" s="60" t="str">
        <f t="shared" si="0"/>
        <v/>
      </c>
      <c r="P24" s="20"/>
      <c r="Q24" s="63" t="str">
        <f t="shared" si="9"/>
        <v/>
      </c>
      <c r="R24" s="20"/>
      <c r="S24" s="23"/>
      <c r="T24" s="136" t="str">
        <f t="shared" si="1"/>
        <v/>
      </c>
      <c r="U24" s="128" t="str">
        <f t="shared" si="2"/>
        <v/>
      </c>
      <c r="V24" s="115" t="str">
        <f t="shared" si="3"/>
        <v/>
      </c>
      <c r="W24" s="119" t="str">
        <f t="shared" si="4"/>
        <v/>
      </c>
      <c r="X24" s="120" t="str">
        <f t="shared" si="5"/>
        <v/>
      </c>
      <c r="Y24" s="121" t="str">
        <f t="shared" si="6"/>
        <v/>
      </c>
    </row>
    <row r="25" spans="1:25" ht="26.25" customHeight="1" x14ac:dyDescent="0.25">
      <c r="A25" s="134"/>
      <c r="B25" s="18"/>
      <c r="C25" s="19"/>
      <c r="D25" s="164"/>
      <c r="E25" s="164"/>
      <c r="F25" s="73"/>
      <c r="G25" s="37"/>
      <c r="H25" s="32"/>
      <c r="I25" s="33"/>
      <c r="J25" s="33"/>
      <c r="K25" s="67" t="str">
        <f t="shared" si="7"/>
        <v/>
      </c>
      <c r="L25" s="58" t="str">
        <f t="shared" si="8"/>
        <v/>
      </c>
      <c r="M25" s="49"/>
      <c r="N25" s="36"/>
      <c r="O25" s="61" t="str">
        <f t="shared" si="0"/>
        <v/>
      </c>
      <c r="P25" s="32"/>
      <c r="Q25" s="64" t="str">
        <f>IF(I25="","",(H25-R25)*60/I25)</f>
        <v/>
      </c>
      <c r="R25" s="32"/>
      <c r="S25" s="24"/>
      <c r="T25" s="137" t="str">
        <f t="shared" si="1"/>
        <v/>
      </c>
      <c r="U25" s="129" t="str">
        <f t="shared" si="2"/>
        <v/>
      </c>
      <c r="V25" s="122" t="str">
        <f t="shared" si="3"/>
        <v/>
      </c>
      <c r="W25" s="123" t="str">
        <f t="shared" si="4"/>
        <v/>
      </c>
      <c r="X25" s="124" t="str">
        <f t="shared" si="5"/>
        <v/>
      </c>
      <c r="Y25" s="125" t="str">
        <f t="shared" si="6"/>
        <v/>
      </c>
    </row>
    <row r="26" spans="1:25" s="43" customFormat="1" ht="21" customHeight="1" x14ac:dyDescent="0.25">
      <c r="A26" s="165" t="s">
        <v>47</v>
      </c>
      <c r="B26" s="166"/>
      <c r="C26" s="166"/>
      <c r="D26" s="166"/>
      <c r="E26" s="166"/>
      <c r="F26" s="166"/>
      <c r="G26" s="167"/>
      <c r="H26" s="167"/>
      <c r="I26" s="168"/>
      <c r="J26" s="98" t="s">
        <v>46</v>
      </c>
      <c r="K26" s="99"/>
      <c r="L26" s="99"/>
      <c r="M26" s="99"/>
      <c r="N26" s="99"/>
      <c r="O26" s="99"/>
      <c r="P26" s="98" t="s">
        <v>60</v>
      </c>
      <c r="Q26" s="99"/>
      <c r="R26" s="99"/>
      <c r="S26" s="99"/>
      <c r="T26" s="138"/>
    </row>
    <row r="27" spans="1:25" s="44" customFormat="1" ht="23.25" customHeight="1" x14ac:dyDescent="0.25">
      <c r="A27" s="169"/>
      <c r="B27" s="167"/>
      <c r="C27" s="167"/>
      <c r="D27" s="167"/>
      <c r="E27" s="167"/>
      <c r="F27" s="167"/>
      <c r="G27" s="167"/>
      <c r="H27" s="167"/>
      <c r="I27" s="168"/>
      <c r="J27" s="10"/>
      <c r="K27" s="173" t="s">
        <v>37</v>
      </c>
      <c r="L27" s="173"/>
      <c r="M27" s="173"/>
      <c r="N27" s="173"/>
      <c r="O27" s="100"/>
      <c r="P27" s="10"/>
      <c r="Q27" s="101" t="s">
        <v>61</v>
      </c>
      <c r="R27" s="102"/>
      <c r="S27" s="102"/>
      <c r="T27" s="139"/>
    </row>
    <row r="28" spans="1:25" s="44" customFormat="1" ht="23.25" customHeight="1" x14ac:dyDescent="0.25">
      <c r="A28" s="169"/>
      <c r="B28" s="167"/>
      <c r="C28" s="167"/>
      <c r="D28" s="167"/>
      <c r="E28" s="167"/>
      <c r="F28" s="167"/>
      <c r="G28" s="167"/>
      <c r="H28" s="167"/>
      <c r="I28" s="168"/>
      <c r="J28" s="11"/>
      <c r="K28" s="174" t="s">
        <v>38</v>
      </c>
      <c r="L28" s="174"/>
      <c r="M28" s="174"/>
      <c r="N28" s="174"/>
      <c r="O28" s="103"/>
      <c r="P28" s="11"/>
      <c r="Q28" s="174" t="s">
        <v>62</v>
      </c>
      <c r="R28" s="174"/>
      <c r="S28" s="174"/>
      <c r="T28" s="175"/>
    </row>
    <row r="29" spans="1:25" s="44" customFormat="1" ht="23.25" customHeight="1" x14ac:dyDescent="0.25">
      <c r="A29" s="169"/>
      <c r="B29" s="167"/>
      <c r="C29" s="167"/>
      <c r="D29" s="167"/>
      <c r="E29" s="167"/>
      <c r="F29" s="167"/>
      <c r="G29" s="167"/>
      <c r="H29" s="167"/>
      <c r="I29" s="168"/>
      <c r="J29" s="70"/>
      <c r="K29" s="174" t="s">
        <v>39</v>
      </c>
      <c r="L29" s="174"/>
      <c r="M29" s="174"/>
      <c r="N29" s="174"/>
      <c r="O29" s="103"/>
      <c r="P29" s="70"/>
      <c r="Q29" s="174" t="s">
        <v>63</v>
      </c>
      <c r="R29" s="174"/>
      <c r="S29" s="174"/>
      <c r="T29" s="175"/>
    </row>
    <row r="30" spans="1:25" s="45" customFormat="1" ht="23.25" customHeight="1" thickBot="1" x14ac:dyDescent="0.3">
      <c r="A30" s="170"/>
      <c r="B30" s="171"/>
      <c r="C30" s="171"/>
      <c r="D30" s="171"/>
      <c r="E30" s="171"/>
      <c r="F30" s="171"/>
      <c r="G30" s="171"/>
      <c r="H30" s="171"/>
      <c r="I30" s="172"/>
      <c r="J30" s="140"/>
      <c r="K30" s="176"/>
      <c r="L30" s="176"/>
      <c r="M30" s="176"/>
      <c r="N30" s="176"/>
      <c r="O30" s="141"/>
      <c r="P30" s="142"/>
      <c r="Q30" s="176" t="s">
        <v>55</v>
      </c>
      <c r="R30" s="176"/>
      <c r="S30" s="176"/>
      <c r="T30" s="177"/>
    </row>
    <row r="31" spans="1:25" ht="26.25" customHeight="1" x14ac:dyDescent="0.25"/>
    <row r="32" spans="1:25" ht="26.25" customHeight="1" x14ac:dyDescent="0.25"/>
    <row r="33" ht="26.25" customHeight="1" x14ac:dyDescent="0.25"/>
    <row r="34" ht="26.25" customHeight="1" x14ac:dyDescent="0.25"/>
    <row r="35" ht="26.25" customHeight="1" x14ac:dyDescent="0.25"/>
    <row r="36" ht="26.25" customHeight="1" x14ac:dyDescent="0.25"/>
    <row r="37" ht="26.25" customHeight="1" x14ac:dyDescent="0.25"/>
    <row r="38" ht="26.25" customHeight="1" x14ac:dyDescent="0.25"/>
    <row r="39" ht="26.25" customHeight="1" x14ac:dyDescent="0.25"/>
    <row r="40" ht="26.25" customHeight="1" x14ac:dyDescent="0.25"/>
    <row r="41" ht="26.25" customHeight="1" x14ac:dyDescent="0.25"/>
    <row r="42" ht="26.25" customHeight="1" x14ac:dyDescent="0.25"/>
    <row r="43" ht="26.25" customHeight="1" x14ac:dyDescent="0.25"/>
    <row r="44" ht="26.25" customHeight="1" x14ac:dyDescent="0.25"/>
  </sheetData>
  <sheetProtection selectLockedCells="1"/>
  <mergeCells count="72">
    <mergeCell ref="A1:T1"/>
    <mergeCell ref="A2:D2"/>
    <mergeCell ref="E2:G2"/>
    <mergeCell ref="L2:N2"/>
    <mergeCell ref="O2:Q2"/>
    <mergeCell ref="R2:T2"/>
    <mergeCell ref="X2:X4"/>
    <mergeCell ref="A3:D3"/>
    <mergeCell ref="E3:F3"/>
    <mergeCell ref="G3:H3"/>
    <mergeCell ref="L3:N3"/>
    <mergeCell ref="O3:Q3"/>
    <mergeCell ref="R3:T3"/>
    <mergeCell ref="A4:D4"/>
    <mergeCell ref="E4:F4"/>
    <mergeCell ref="L4:N4"/>
    <mergeCell ref="R8:T8"/>
    <mergeCell ref="O4:Q4"/>
    <mergeCell ref="R4:T4"/>
    <mergeCell ref="A5:C5"/>
    <mergeCell ref="A6:D6"/>
    <mergeCell ref="A7:D7"/>
    <mergeCell ref="E7:F7"/>
    <mergeCell ref="G7:H7"/>
    <mergeCell ref="A8:D8"/>
    <mergeCell ref="E8:F8"/>
    <mergeCell ref="G8:H8"/>
    <mergeCell ref="L8:N8"/>
    <mergeCell ref="O8:Q8"/>
    <mergeCell ref="N12:T12"/>
    <mergeCell ref="H13:K14"/>
    <mergeCell ref="A9:D9"/>
    <mergeCell ref="E9:F9"/>
    <mergeCell ref="G9:H9"/>
    <mergeCell ref="L9:N9"/>
    <mergeCell ref="O9:Q9"/>
    <mergeCell ref="R9:T9"/>
    <mergeCell ref="A10:D10"/>
    <mergeCell ref="F10:H10"/>
    <mergeCell ref="L10:N10"/>
    <mergeCell ref="O10:Q10"/>
    <mergeCell ref="R10:T10"/>
    <mergeCell ref="D24:E24"/>
    <mergeCell ref="U14:W14"/>
    <mergeCell ref="X14:Y14"/>
    <mergeCell ref="D15:E15"/>
    <mergeCell ref="D16:E16"/>
    <mergeCell ref="D17:E17"/>
    <mergeCell ref="D18:E18"/>
    <mergeCell ref="L13:L15"/>
    <mergeCell ref="M13:M15"/>
    <mergeCell ref="N13:O14"/>
    <mergeCell ref="P13:Q14"/>
    <mergeCell ref="R13:S14"/>
    <mergeCell ref="T13:T15"/>
    <mergeCell ref="A12:F14"/>
    <mergeCell ref="G12:G14"/>
    <mergeCell ref="H12:M12"/>
    <mergeCell ref="D19:E19"/>
    <mergeCell ref="D20:E20"/>
    <mergeCell ref="D21:E21"/>
    <mergeCell ref="D22:E22"/>
    <mergeCell ref="D23:E23"/>
    <mergeCell ref="D25:E25"/>
    <mergeCell ref="A26:I30"/>
    <mergeCell ref="K27:N27"/>
    <mergeCell ref="K28:N28"/>
    <mergeCell ref="Q28:T28"/>
    <mergeCell ref="K29:N29"/>
    <mergeCell ref="Q29:T29"/>
    <mergeCell ref="K30:N30"/>
    <mergeCell ref="Q30:T30"/>
  </mergeCells>
  <conditionalFormatting sqref="L16:L25">
    <cfRule type="expression" dxfId="37" priority="15">
      <formula>L16=""</formula>
    </cfRule>
    <cfRule type="expression" dxfId="36" priority="17">
      <formula>L16&gt;=1</formula>
    </cfRule>
  </conditionalFormatting>
  <conditionalFormatting sqref="G20:G25">
    <cfRule type="expression" dxfId="35" priority="16">
      <formula>G20&gt;H$4</formula>
    </cfRule>
  </conditionalFormatting>
  <conditionalFormatting sqref="L16:L25">
    <cfRule type="expression" dxfId="34" priority="19">
      <formula>AND(L16&lt;1,M16&lt;&gt;"Yes")</formula>
    </cfRule>
  </conditionalFormatting>
  <conditionalFormatting sqref="L16:L25">
    <cfRule type="expression" dxfId="33" priority="18">
      <formula>AND(L16&lt;1,M16="Yes")</formula>
    </cfRule>
  </conditionalFormatting>
  <conditionalFormatting sqref="G16">
    <cfRule type="expression" dxfId="32" priority="14">
      <formula>G16&gt;H$4</formula>
    </cfRule>
  </conditionalFormatting>
  <conditionalFormatting sqref="G17:G19">
    <cfRule type="expression" dxfId="31" priority="13">
      <formula>G17&gt;H$4</formula>
    </cfRule>
  </conditionalFormatting>
  <conditionalFormatting sqref="T16:T25">
    <cfRule type="expression" dxfId="30" priority="8">
      <formula>T16=""</formula>
    </cfRule>
    <cfRule type="cellIs" dxfId="29" priority="9" operator="greaterThan">
      <formula>1</formula>
    </cfRule>
    <cfRule type="cellIs" dxfId="28" priority="10" operator="greaterThanOrEqual">
      <formula>0.8</formula>
    </cfRule>
    <cfRule type="cellIs" dxfId="27" priority="11" operator="between">
      <formula>0.5</formula>
      <formula>0.8</formula>
    </cfRule>
    <cfRule type="cellIs" dxfId="26" priority="12" operator="lessThan">
      <formula>0.5</formula>
    </cfRule>
  </conditionalFormatting>
  <conditionalFormatting sqref="F6:G6">
    <cfRule type="cellIs" dxfId="25" priority="7" operator="greaterThan">
      <formula>1</formula>
    </cfRule>
  </conditionalFormatting>
  <conditionalFormatting sqref="P16:P25">
    <cfRule type="cellIs" dxfId="24" priority="6" operator="greaterThan">
      <formula>$Q16</formula>
    </cfRule>
  </conditionalFormatting>
  <conditionalFormatting sqref="H6">
    <cfRule type="expression" dxfId="23" priority="1">
      <formula>H6=""</formula>
    </cfRule>
    <cfRule type="cellIs" dxfId="22" priority="2" operator="greaterThan">
      <formula>1</formula>
    </cfRule>
    <cfRule type="cellIs" dxfId="21" priority="3" operator="greaterThanOrEqual">
      <formula>0.8</formula>
    </cfRule>
    <cfRule type="cellIs" dxfId="20" priority="4" operator="between">
      <formula>0.5</formula>
      <formula>0.8</formula>
    </cfRule>
    <cfRule type="cellIs" dxfId="19" priority="5" operator="lessThan">
      <formula>0.5</formula>
    </cfRule>
  </conditionalFormatting>
  <dataValidations count="16">
    <dataValidation type="list" allowBlank="1" showInputMessage="1" showErrorMessage="1" sqref="F16:F25" xr:uid="{00000000-0002-0000-0000-000000000000}">
      <formula1>$Y$2:$Y$3</formula1>
    </dataValidation>
    <dataValidation type="decimal" allowBlank="1" showInputMessage="1" showErrorMessage="1" sqref="E9:H9" xr:uid="{00000000-0002-0000-0000-000001000000}">
      <formula1>0.01</formula1>
      <formula2>7</formula2>
    </dataValidation>
    <dataValidation type="decimal" allowBlank="1" showInputMessage="1" showErrorMessage="1" sqref="E8:F8" xr:uid="{00000000-0002-0000-0000-000002000000}">
      <formula1>0.01</formula1>
      <formula2>24</formula2>
    </dataValidation>
    <dataValidation type="decimal" allowBlank="1" showInputMessage="1" showErrorMessage="1" sqref="G8:H8" xr:uid="{00000000-0002-0000-0000-000003000000}">
      <formula1>0</formula1>
      <formula2>10</formula2>
    </dataValidation>
    <dataValidation type="decimal" operator="greaterThanOrEqual" allowBlank="1" showInputMessage="1" showErrorMessage="1" error="Cannot be negative" sqref="H4" xr:uid="{00000000-0002-0000-0000-000004000000}">
      <formula1>0</formula1>
    </dataValidation>
    <dataValidation type="decimal" operator="greaterThan" allowBlank="1" showInputMessage="1" showErrorMessage="1" error="Must be greater than 0" sqref="G4" xr:uid="{00000000-0002-0000-0000-000005000000}">
      <formula1>0</formula1>
    </dataValidation>
    <dataValidation type="decimal" allowBlank="1" showInputMessage="1" showErrorMessage="1" error="0 to 100%" sqref="E4:F4" xr:uid="{00000000-0002-0000-0000-000006000000}">
      <formula1>0</formula1>
      <formula2>1</formula2>
    </dataValidation>
    <dataValidation type="decimal" operator="greaterThan" allowBlank="1" showInputMessage="1" showErrorMessage="1" sqref="P16:P25" xr:uid="{00000000-0002-0000-0000-000007000000}">
      <formula1>0</formula1>
    </dataValidation>
    <dataValidation type="decimal" allowBlank="1" showInputMessage="1" showErrorMessage="1" sqref="N16:N25" xr:uid="{00000000-0002-0000-0000-000008000000}">
      <formula1>0</formula1>
      <formula2>1</formula2>
    </dataValidation>
    <dataValidation type="decimal" operator="greaterThanOrEqual" allowBlank="1" showInputMessage="1" showErrorMessage="1" error="Cannot be negative." sqref="G16:I25" xr:uid="{00000000-0002-0000-0000-000009000000}">
      <formula1>0</formula1>
    </dataValidation>
    <dataValidation type="decimal" showInputMessage="1" showErrorMessage="1" error="Must be value between 0 and total trial run time." sqref="R16:R25" xr:uid="{00000000-0002-0000-0000-00000A000000}">
      <formula1>0</formula1>
      <formula2>H16</formula2>
    </dataValidation>
    <dataValidation type="decimal" showInputMessage="1" showErrorMessage="1" error="Must be less than or equal to # of parts produced, cannot be negative." sqref="J16:J25" xr:uid="{00000000-0002-0000-0000-00000B000000}">
      <formula1>0</formula1>
      <formula2>I16</formula2>
    </dataValidation>
    <dataValidation type="decimal" allowBlank="1" showInputMessage="1" showErrorMessage="1" error="Cannot be greater than 100%" sqref="E6:G6" xr:uid="{00000000-0002-0000-0000-00000C000000}">
      <formula1>0</formula1>
      <formula2>1</formula2>
    </dataValidation>
    <dataValidation type="decimal" allowBlank="1" showInputMessage="1" showErrorMessage="1" errorTitle="Note: " error="Only entire / decimal values are allowed_x000a_" sqref="E10" xr:uid="{00000000-0002-0000-0000-00000D000000}">
      <formula1>0</formula1>
      <formula2>99999999999</formula2>
    </dataValidation>
    <dataValidation type="whole" allowBlank="1" showInputMessage="1" showErrorMessage="1" errorTitle="Note:" error="Only entire values are allowed" sqref="E7" xr:uid="{00000000-0002-0000-0000-00000E000000}">
      <formula1>0</formula1>
      <formula2>9999999999999</formula2>
    </dataValidation>
    <dataValidation type="list" allowBlank="1" showInputMessage="1" showErrorMessage="1" sqref="M16:M25" xr:uid="{00000000-0002-0000-0000-00000F000000}">
      <formula1>$Y$2:$Y$4</formula1>
    </dataValidation>
  </dataValidations>
  <printOptions horizontalCentered="1" verticalCentered="1"/>
  <pageMargins left="0.25" right="0.25" top="0.25" bottom="0.25" header="0.3" footer="0.3"/>
  <pageSetup scale="80" orientation="landscape" r:id="rId1"/>
  <headerFooter>
    <oddHeader>&amp;L&amp;F</oddHeader>
    <oddFooter>&amp;L&amp;8VSM / Rev 1  /  March 2020 / Production Trial Capacity Report</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9" tint="0.39997558519241921"/>
  </sheetPr>
  <dimension ref="A1:V24"/>
  <sheetViews>
    <sheetView view="pageBreakPreview" zoomScale="70" zoomScaleNormal="80" zoomScaleSheetLayoutView="70" workbookViewId="0">
      <selection activeCell="L4" sqref="L4"/>
    </sheetView>
  </sheetViews>
  <sheetFormatPr defaultColWidth="11.42578125" defaultRowHeight="15" x14ac:dyDescent="0.25"/>
  <cols>
    <col min="1" max="1" width="8.5703125" style="1" customWidth="1"/>
    <col min="2" max="2" width="18.140625" style="1" customWidth="1"/>
    <col min="3" max="3" width="11.42578125" style="1" customWidth="1"/>
    <col min="4" max="4" width="21.7109375" style="1" customWidth="1"/>
    <col min="5" max="5" width="30.42578125" style="1" customWidth="1"/>
    <col min="6" max="6" width="27.28515625" style="1" customWidth="1"/>
    <col min="7" max="7" width="22.7109375" style="1" customWidth="1"/>
    <col min="8" max="8" width="16" style="1" customWidth="1"/>
    <col min="9" max="9" width="13.7109375" style="1" customWidth="1"/>
    <col min="10" max="10" width="12.85546875" style="1" customWidth="1"/>
    <col min="11" max="11" width="20.140625" style="1" customWidth="1"/>
    <col min="12" max="12" width="20.5703125" style="1" customWidth="1"/>
    <col min="13" max="256" width="9.140625" style="1" customWidth="1"/>
    <col min="257" max="16384" width="11.42578125" style="1"/>
  </cols>
  <sheetData>
    <row r="1" spans="1:22" s="2" customFormat="1" ht="25.5" customHeight="1" x14ac:dyDescent="0.25">
      <c r="A1" s="276" t="s">
        <v>31</v>
      </c>
      <c r="B1" s="277"/>
      <c r="C1" s="277"/>
      <c r="D1" s="277"/>
      <c r="E1" s="277"/>
      <c r="F1" s="277"/>
      <c r="G1" s="277"/>
      <c r="H1" s="277"/>
      <c r="I1" s="277"/>
      <c r="J1" s="277"/>
      <c r="K1" s="277"/>
      <c r="L1" s="278"/>
    </row>
    <row r="2" spans="1:22" s="2" customFormat="1" ht="25.5" customHeight="1" x14ac:dyDescent="0.25">
      <c r="A2" s="279"/>
      <c r="B2" s="280"/>
      <c r="C2" s="280"/>
      <c r="D2" s="280"/>
      <c r="E2" s="280"/>
      <c r="F2" s="280"/>
      <c r="G2" s="280"/>
      <c r="H2" s="280"/>
      <c r="I2" s="280"/>
      <c r="J2" s="280"/>
      <c r="K2" s="280"/>
      <c r="L2" s="281"/>
    </row>
    <row r="3" spans="1:22" s="2" customFormat="1" ht="25.5" customHeight="1" thickBot="1" x14ac:dyDescent="0.3">
      <c r="A3" s="282"/>
      <c r="B3" s="283"/>
      <c r="C3" s="283"/>
      <c r="D3" s="283"/>
      <c r="E3" s="283"/>
      <c r="F3" s="283"/>
      <c r="G3" s="283"/>
      <c r="H3" s="283"/>
      <c r="I3" s="283"/>
      <c r="J3" s="283"/>
      <c r="K3" s="283"/>
      <c r="L3" s="284"/>
    </row>
    <row r="4" spans="1:22" s="4" customFormat="1" ht="64.5" thickBot="1" x14ac:dyDescent="0.3">
      <c r="A4" s="105" t="s">
        <v>21</v>
      </c>
      <c r="B4" s="106" t="s">
        <v>28</v>
      </c>
      <c r="C4" s="106" t="s">
        <v>29</v>
      </c>
      <c r="D4" s="106" t="s">
        <v>30</v>
      </c>
      <c r="E4" s="107" t="s">
        <v>22</v>
      </c>
      <c r="F4" s="108" t="s">
        <v>23</v>
      </c>
      <c r="G4" s="109" t="s">
        <v>24</v>
      </c>
      <c r="H4" s="110" t="s">
        <v>25</v>
      </c>
      <c r="I4" s="110" t="s">
        <v>82</v>
      </c>
      <c r="J4" s="110" t="s">
        <v>26</v>
      </c>
      <c r="K4" s="110" t="s">
        <v>83</v>
      </c>
      <c r="L4" s="110" t="s">
        <v>27</v>
      </c>
      <c r="M4" s="3"/>
      <c r="N4" s="3"/>
    </row>
    <row r="5" spans="1:22" s="6" customFormat="1" ht="34.5" customHeight="1" x14ac:dyDescent="0.25">
      <c r="A5" s="143">
        <v>1</v>
      </c>
      <c r="B5" s="51"/>
      <c r="C5" s="25"/>
      <c r="D5" s="51"/>
      <c r="E5" s="52"/>
      <c r="F5" s="26"/>
      <c r="G5" s="27"/>
      <c r="H5" s="27"/>
      <c r="I5" s="77"/>
      <c r="J5" s="79"/>
      <c r="K5" s="77"/>
      <c r="L5" s="144"/>
      <c r="M5" s="5"/>
      <c r="N5" s="5"/>
      <c r="O5" s="5"/>
      <c r="P5" s="5"/>
      <c r="Q5" s="5"/>
      <c r="R5" s="5"/>
      <c r="S5" s="5"/>
      <c r="T5" s="5"/>
      <c r="U5" s="5"/>
      <c r="V5" s="5"/>
    </row>
    <row r="6" spans="1:22" s="8" customFormat="1" ht="34.5" customHeight="1" x14ac:dyDescent="0.25">
      <c r="A6" s="145">
        <v>2</v>
      </c>
      <c r="B6" s="53"/>
      <c r="C6" s="53"/>
      <c r="D6" s="53"/>
      <c r="E6" s="54"/>
      <c r="F6" s="28"/>
      <c r="G6" s="29"/>
      <c r="H6" s="29"/>
      <c r="I6" s="78"/>
      <c r="J6" s="80"/>
      <c r="K6" s="78"/>
      <c r="L6" s="146"/>
      <c r="M6" s="7"/>
      <c r="N6" s="7"/>
      <c r="O6" s="7"/>
      <c r="P6" s="7"/>
      <c r="Q6" s="7"/>
      <c r="R6" s="7"/>
      <c r="S6" s="7"/>
      <c r="T6" s="7"/>
      <c r="U6" s="7"/>
      <c r="V6" s="7"/>
    </row>
    <row r="7" spans="1:22" s="8" customFormat="1" ht="34.5" customHeight="1" x14ac:dyDescent="0.25">
      <c r="A7" s="145">
        <v>3</v>
      </c>
      <c r="B7" s="53"/>
      <c r="C7" s="53"/>
      <c r="D7" s="53"/>
      <c r="E7" s="54"/>
      <c r="F7" s="28"/>
      <c r="G7" s="29"/>
      <c r="H7" s="29"/>
      <c r="I7" s="78"/>
      <c r="J7" s="80"/>
      <c r="K7" s="78"/>
      <c r="L7" s="146"/>
      <c r="M7" s="7"/>
      <c r="N7" s="7"/>
      <c r="O7" s="7"/>
      <c r="P7" s="7"/>
      <c r="Q7" s="7"/>
      <c r="R7" s="7"/>
      <c r="S7" s="7"/>
      <c r="T7" s="7"/>
      <c r="U7" s="7"/>
      <c r="V7" s="7"/>
    </row>
    <row r="8" spans="1:22" s="8" customFormat="1" ht="34.5" customHeight="1" x14ac:dyDescent="0.25">
      <c r="A8" s="145">
        <v>4</v>
      </c>
      <c r="B8" s="53"/>
      <c r="C8" s="53"/>
      <c r="D8" s="53"/>
      <c r="E8" s="54"/>
      <c r="F8" s="28"/>
      <c r="G8" s="29"/>
      <c r="H8" s="29"/>
      <c r="I8" s="78"/>
      <c r="J8" s="80"/>
      <c r="K8" s="78"/>
      <c r="L8" s="146"/>
      <c r="M8" s="7"/>
      <c r="N8" s="7"/>
      <c r="O8" s="7"/>
      <c r="P8" s="7"/>
      <c r="Q8" s="7"/>
      <c r="R8" s="7"/>
      <c r="S8" s="7"/>
      <c r="T8" s="7"/>
      <c r="U8" s="7"/>
      <c r="V8" s="7"/>
    </row>
    <row r="9" spans="1:22" s="8" customFormat="1" ht="34.5" customHeight="1" x14ac:dyDescent="0.25">
      <c r="A9" s="145">
        <v>5</v>
      </c>
      <c r="B9" s="53"/>
      <c r="C9" s="53"/>
      <c r="D9" s="53"/>
      <c r="E9" s="54"/>
      <c r="F9" s="28"/>
      <c r="G9" s="29"/>
      <c r="H9" s="29"/>
      <c r="I9" s="78"/>
      <c r="J9" s="80"/>
      <c r="K9" s="78"/>
      <c r="L9" s="146"/>
      <c r="M9" s="7"/>
      <c r="N9" s="7"/>
      <c r="O9" s="7"/>
      <c r="P9" s="7"/>
      <c r="Q9" s="7"/>
      <c r="R9" s="7"/>
      <c r="S9" s="7"/>
      <c r="T9" s="7"/>
      <c r="U9" s="7"/>
      <c r="V9" s="7"/>
    </row>
    <row r="10" spans="1:22" s="8" customFormat="1" ht="34.5" customHeight="1" x14ac:dyDescent="0.25">
      <c r="A10" s="145">
        <v>6</v>
      </c>
      <c r="B10" s="53"/>
      <c r="C10" s="53"/>
      <c r="D10" s="53"/>
      <c r="E10" s="54"/>
      <c r="F10" s="28"/>
      <c r="G10" s="29"/>
      <c r="H10" s="29"/>
      <c r="I10" s="78"/>
      <c r="J10" s="80"/>
      <c r="K10" s="78"/>
      <c r="L10" s="146"/>
      <c r="M10" s="7"/>
      <c r="N10" s="7"/>
      <c r="O10" s="7"/>
      <c r="P10" s="7"/>
      <c r="Q10" s="7"/>
      <c r="R10" s="7"/>
      <c r="S10" s="7"/>
      <c r="T10" s="7"/>
      <c r="U10" s="7"/>
      <c r="V10" s="7"/>
    </row>
    <row r="11" spans="1:22" s="8" customFormat="1" ht="34.5" customHeight="1" x14ac:dyDescent="0.25">
      <c r="A11" s="145">
        <v>7</v>
      </c>
      <c r="B11" s="53"/>
      <c r="C11" s="53"/>
      <c r="D11" s="53"/>
      <c r="E11" s="54"/>
      <c r="F11" s="28"/>
      <c r="G11" s="29"/>
      <c r="H11" s="29"/>
      <c r="I11" s="78"/>
      <c r="J11" s="80"/>
      <c r="K11" s="78"/>
      <c r="L11" s="146"/>
      <c r="M11" s="7"/>
      <c r="N11" s="7"/>
      <c r="O11" s="7"/>
      <c r="P11" s="7"/>
      <c r="Q11" s="7"/>
      <c r="R11" s="7"/>
      <c r="S11" s="7"/>
      <c r="T11" s="7"/>
      <c r="U11" s="7"/>
      <c r="V11" s="7"/>
    </row>
    <row r="12" spans="1:22" s="8" customFormat="1" ht="34.5" customHeight="1" x14ac:dyDescent="0.25">
      <c r="A12" s="145">
        <v>8</v>
      </c>
      <c r="B12" s="53"/>
      <c r="C12" s="53"/>
      <c r="D12" s="53"/>
      <c r="E12" s="54"/>
      <c r="F12" s="28"/>
      <c r="G12" s="29"/>
      <c r="H12" s="29"/>
      <c r="I12" s="78"/>
      <c r="J12" s="80"/>
      <c r="K12" s="78"/>
      <c r="L12" s="146"/>
      <c r="M12" s="7"/>
      <c r="N12" s="7"/>
      <c r="O12" s="7"/>
      <c r="P12" s="7"/>
      <c r="Q12" s="7"/>
      <c r="R12" s="7"/>
      <c r="S12" s="7"/>
      <c r="T12" s="7"/>
      <c r="U12" s="7"/>
      <c r="V12" s="7"/>
    </row>
    <row r="13" spans="1:22" s="8" customFormat="1" ht="34.5" customHeight="1" x14ac:dyDescent="0.25">
      <c r="A13" s="145">
        <v>9</v>
      </c>
      <c r="B13" s="53"/>
      <c r="C13" s="53"/>
      <c r="D13" s="53"/>
      <c r="E13" s="54"/>
      <c r="F13" s="28"/>
      <c r="G13" s="29"/>
      <c r="H13" s="29"/>
      <c r="I13" s="78"/>
      <c r="J13" s="81"/>
      <c r="K13" s="78"/>
      <c r="L13" s="146"/>
      <c r="M13" s="7"/>
      <c r="N13" s="7"/>
      <c r="O13" s="7"/>
      <c r="P13" s="7"/>
      <c r="Q13" s="7"/>
      <c r="R13" s="7"/>
      <c r="S13" s="7"/>
      <c r="T13" s="7"/>
      <c r="U13" s="7"/>
      <c r="V13" s="7"/>
    </row>
    <row r="14" spans="1:22" s="8" customFormat="1" ht="34.5" customHeight="1" x14ac:dyDescent="0.25">
      <c r="A14" s="145">
        <v>10</v>
      </c>
      <c r="B14" s="53"/>
      <c r="C14" s="53"/>
      <c r="D14" s="53"/>
      <c r="E14" s="54"/>
      <c r="F14" s="28"/>
      <c r="G14" s="29"/>
      <c r="H14" s="29"/>
      <c r="I14" s="78"/>
      <c r="J14" s="81"/>
      <c r="K14" s="78"/>
      <c r="L14" s="146"/>
      <c r="M14" s="7"/>
      <c r="N14" s="7"/>
      <c r="O14" s="7"/>
      <c r="P14" s="7"/>
      <c r="Q14" s="7"/>
      <c r="R14" s="7"/>
      <c r="S14" s="7"/>
      <c r="T14" s="7"/>
      <c r="U14" s="7"/>
      <c r="V14" s="7"/>
    </row>
    <row r="15" spans="1:22" s="8" customFormat="1" ht="34.5" customHeight="1" x14ac:dyDescent="0.25">
      <c r="A15" s="145">
        <v>11</v>
      </c>
      <c r="B15" s="53"/>
      <c r="C15" s="53"/>
      <c r="D15" s="53"/>
      <c r="E15" s="54"/>
      <c r="F15" s="28"/>
      <c r="G15" s="29"/>
      <c r="H15" s="29"/>
      <c r="I15" s="78"/>
      <c r="J15" s="81"/>
      <c r="K15" s="78"/>
      <c r="L15" s="146"/>
      <c r="M15" s="7"/>
      <c r="N15" s="7"/>
      <c r="O15" s="7"/>
      <c r="P15" s="7"/>
      <c r="Q15" s="7"/>
      <c r="R15" s="7"/>
      <c r="S15" s="7"/>
      <c r="T15" s="7"/>
      <c r="U15" s="7"/>
      <c r="V15" s="7"/>
    </row>
    <row r="16" spans="1:22" s="8" customFormat="1" ht="34.5" customHeight="1" x14ac:dyDescent="0.25">
      <c r="A16" s="145">
        <v>12</v>
      </c>
      <c r="B16" s="53"/>
      <c r="C16" s="53"/>
      <c r="D16" s="53"/>
      <c r="E16" s="54"/>
      <c r="F16" s="28"/>
      <c r="G16" s="29"/>
      <c r="H16" s="29"/>
      <c r="I16" s="78"/>
      <c r="J16" s="81"/>
      <c r="K16" s="78"/>
      <c r="L16" s="146"/>
      <c r="M16" s="7"/>
      <c r="N16" s="7"/>
      <c r="O16" s="7"/>
      <c r="P16" s="7"/>
      <c r="Q16" s="7"/>
      <c r="R16" s="7"/>
      <c r="S16" s="7"/>
      <c r="T16" s="7"/>
      <c r="U16" s="7"/>
      <c r="V16" s="7"/>
    </row>
    <row r="17" spans="1:22" s="8" customFormat="1" ht="34.5" customHeight="1" x14ac:dyDescent="0.25">
      <c r="A17" s="145">
        <v>13</v>
      </c>
      <c r="B17" s="53"/>
      <c r="C17" s="53"/>
      <c r="D17" s="53"/>
      <c r="E17" s="54"/>
      <c r="F17" s="28"/>
      <c r="G17" s="29"/>
      <c r="H17" s="29"/>
      <c r="I17" s="78"/>
      <c r="J17" s="81"/>
      <c r="K17" s="78"/>
      <c r="L17" s="146"/>
      <c r="M17" s="7"/>
      <c r="N17" s="7"/>
      <c r="O17" s="7"/>
      <c r="P17" s="7"/>
      <c r="Q17" s="7"/>
      <c r="R17" s="7"/>
      <c r="S17" s="7"/>
      <c r="T17" s="7"/>
      <c r="U17" s="7"/>
      <c r="V17" s="7"/>
    </row>
    <row r="18" spans="1:22" s="8" customFormat="1" ht="34.5" customHeight="1" x14ac:dyDescent="0.25">
      <c r="A18" s="145">
        <v>14</v>
      </c>
      <c r="B18" s="53"/>
      <c r="C18" s="53"/>
      <c r="D18" s="53"/>
      <c r="E18" s="54"/>
      <c r="F18" s="28"/>
      <c r="G18" s="29"/>
      <c r="H18" s="29"/>
      <c r="I18" s="78"/>
      <c r="J18" s="81"/>
      <c r="K18" s="78"/>
      <c r="L18" s="146"/>
      <c r="M18" s="7"/>
      <c r="N18" s="7"/>
      <c r="O18" s="7"/>
      <c r="P18" s="7"/>
      <c r="Q18" s="7"/>
      <c r="R18" s="7"/>
      <c r="S18" s="7"/>
      <c r="T18" s="7"/>
      <c r="U18" s="7"/>
      <c r="V18" s="7"/>
    </row>
    <row r="19" spans="1:22" s="8" customFormat="1" ht="34.5" customHeight="1" x14ac:dyDescent="0.25">
      <c r="A19" s="145">
        <v>15</v>
      </c>
      <c r="B19" s="53"/>
      <c r="C19" s="53"/>
      <c r="D19" s="53"/>
      <c r="E19" s="54"/>
      <c r="F19" s="28"/>
      <c r="G19" s="29"/>
      <c r="H19" s="29"/>
      <c r="I19" s="78"/>
      <c r="J19" s="81"/>
      <c r="K19" s="78"/>
      <c r="L19" s="146"/>
      <c r="M19" s="7"/>
      <c r="N19" s="7"/>
      <c r="O19" s="7"/>
      <c r="P19" s="7"/>
      <c r="Q19" s="7"/>
      <c r="R19" s="7"/>
      <c r="S19" s="7"/>
      <c r="T19" s="7"/>
      <c r="U19" s="7"/>
      <c r="V19" s="7"/>
    </row>
    <row r="20" spans="1:22" s="8" customFormat="1" ht="34.5" customHeight="1" x14ac:dyDescent="0.25">
      <c r="A20" s="145">
        <v>16</v>
      </c>
      <c r="B20" s="53"/>
      <c r="C20" s="53"/>
      <c r="D20" s="53"/>
      <c r="E20" s="54"/>
      <c r="F20" s="28"/>
      <c r="G20" s="29"/>
      <c r="H20" s="29"/>
      <c r="I20" s="78"/>
      <c r="J20" s="81"/>
      <c r="K20" s="78"/>
      <c r="L20" s="146"/>
      <c r="M20" s="7"/>
      <c r="N20" s="7"/>
      <c r="O20" s="7"/>
      <c r="P20" s="7"/>
      <c r="Q20" s="7"/>
      <c r="R20" s="7"/>
      <c r="S20" s="7"/>
      <c r="T20" s="7"/>
      <c r="U20" s="7"/>
      <c r="V20" s="7"/>
    </row>
    <row r="21" spans="1:22" s="8" customFormat="1" ht="34.5" customHeight="1" x14ac:dyDescent="0.25">
      <c r="A21" s="145">
        <v>17</v>
      </c>
      <c r="B21" s="53"/>
      <c r="C21" s="53"/>
      <c r="D21" s="53"/>
      <c r="E21" s="54"/>
      <c r="F21" s="28"/>
      <c r="G21" s="29"/>
      <c r="H21" s="29"/>
      <c r="I21" s="78"/>
      <c r="J21" s="81"/>
      <c r="K21" s="78"/>
      <c r="L21" s="146"/>
      <c r="M21" s="7"/>
      <c r="N21" s="7"/>
      <c r="O21" s="7"/>
      <c r="P21" s="7"/>
      <c r="Q21" s="7"/>
      <c r="R21" s="7"/>
      <c r="S21" s="7"/>
      <c r="T21" s="7"/>
      <c r="U21" s="7"/>
      <c r="V21" s="7"/>
    </row>
    <row r="22" spans="1:22" s="8" customFormat="1" ht="34.5" customHeight="1" x14ac:dyDescent="0.25">
      <c r="A22" s="145">
        <v>18</v>
      </c>
      <c r="B22" s="53"/>
      <c r="C22" s="53"/>
      <c r="D22" s="53"/>
      <c r="E22" s="54"/>
      <c r="F22" s="28"/>
      <c r="G22" s="29"/>
      <c r="H22" s="29"/>
      <c r="I22" s="78"/>
      <c r="J22" s="81"/>
      <c r="K22" s="78"/>
      <c r="L22" s="146"/>
      <c r="M22" s="7"/>
      <c r="N22" s="7"/>
      <c r="O22" s="7"/>
      <c r="P22" s="7"/>
      <c r="Q22" s="7"/>
      <c r="R22" s="7"/>
      <c r="S22" s="7"/>
      <c r="T22" s="7"/>
      <c r="U22" s="7"/>
      <c r="V22" s="7"/>
    </row>
    <row r="23" spans="1:22" s="8" customFormat="1" ht="34.5" customHeight="1" x14ac:dyDescent="0.25">
      <c r="A23" s="145">
        <v>19</v>
      </c>
      <c r="B23" s="53"/>
      <c r="C23" s="53"/>
      <c r="D23" s="53"/>
      <c r="E23" s="54"/>
      <c r="F23" s="28"/>
      <c r="G23" s="29"/>
      <c r="H23" s="29"/>
      <c r="I23" s="78"/>
      <c r="J23" s="81"/>
      <c r="K23" s="78"/>
      <c r="L23" s="146"/>
      <c r="M23" s="7"/>
      <c r="N23" s="7"/>
      <c r="O23" s="7"/>
      <c r="P23" s="7"/>
      <c r="Q23" s="7"/>
      <c r="R23" s="7"/>
      <c r="S23" s="7"/>
      <c r="T23" s="7"/>
      <c r="U23" s="7"/>
      <c r="V23" s="7"/>
    </row>
    <row r="24" spans="1:22" s="8" customFormat="1" ht="34.5" customHeight="1" thickBot="1" x14ac:dyDescent="0.3">
      <c r="A24" s="147">
        <v>20</v>
      </c>
      <c r="B24" s="148"/>
      <c r="C24" s="148"/>
      <c r="D24" s="148"/>
      <c r="E24" s="149"/>
      <c r="F24" s="150"/>
      <c r="G24" s="151"/>
      <c r="H24" s="151"/>
      <c r="I24" s="152"/>
      <c r="J24" s="153"/>
      <c r="K24" s="152"/>
      <c r="L24" s="154"/>
      <c r="M24" s="7"/>
      <c r="N24" s="7"/>
      <c r="O24" s="7"/>
      <c r="P24" s="7"/>
      <c r="Q24" s="7"/>
      <c r="R24" s="7"/>
      <c r="S24" s="7"/>
      <c r="T24" s="7"/>
      <c r="U24" s="7"/>
      <c r="V24" s="7"/>
    </row>
  </sheetData>
  <sheetProtection selectLockedCells="1"/>
  <mergeCells count="1">
    <mergeCell ref="A1:L3"/>
  </mergeCells>
  <pageMargins left="0.7" right="0.7"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Z44"/>
  <sheetViews>
    <sheetView showGridLines="0" zoomScaleNormal="100" zoomScaleSheetLayoutView="100" zoomScalePageLayoutView="80" workbookViewId="0">
      <selection activeCell="J6" sqref="J6"/>
    </sheetView>
  </sheetViews>
  <sheetFormatPr defaultColWidth="11.42578125" defaultRowHeight="15" outlineLevelCol="1" x14ac:dyDescent="0.25"/>
  <cols>
    <col min="1" max="1" width="4.28515625" style="46" customWidth="1"/>
    <col min="2" max="2" width="14.28515625" style="46" customWidth="1"/>
    <col min="3" max="3" width="9.42578125" style="46" customWidth="1"/>
    <col min="4" max="4" width="14.28515625" style="9" customWidth="1"/>
    <col min="5" max="8" width="7.42578125" style="9" customWidth="1"/>
    <col min="9" max="9" width="8.140625" style="9" customWidth="1"/>
    <col min="10" max="10" width="7.7109375" style="9" bestFit="1" customWidth="1"/>
    <col min="11" max="13" width="7.42578125" style="9" customWidth="1"/>
    <col min="14" max="14" width="8.140625" style="9" customWidth="1"/>
    <col min="15" max="15" width="8.5703125" style="9" customWidth="1"/>
    <col min="16" max="16" width="7.85546875" style="9" customWidth="1"/>
    <col min="17" max="17" width="7.140625" style="9" customWidth="1"/>
    <col min="18" max="19" width="8.5703125" style="9" customWidth="1"/>
    <col min="20" max="20" width="7.140625" style="9" customWidth="1"/>
    <col min="21" max="25" width="13.140625" style="9" hidden="1" customWidth="1" outlineLevel="1"/>
    <col min="26" max="26" width="9.140625" style="9" customWidth="1" collapsed="1"/>
    <col min="27" max="255" width="9.140625" style="9" customWidth="1"/>
    <col min="256" max="16384" width="11.42578125" style="9"/>
  </cols>
  <sheetData>
    <row r="1" spans="1:25" ht="33" customHeight="1" thickBot="1" x14ac:dyDescent="0.3">
      <c r="A1" s="270" t="s">
        <v>80</v>
      </c>
      <c r="B1" s="271"/>
      <c r="C1" s="271"/>
      <c r="D1" s="271"/>
      <c r="E1" s="271"/>
      <c r="F1" s="271"/>
      <c r="G1" s="271"/>
      <c r="H1" s="271"/>
      <c r="I1" s="271"/>
      <c r="J1" s="271"/>
      <c r="K1" s="271"/>
      <c r="L1" s="271"/>
      <c r="M1" s="271"/>
      <c r="N1" s="271"/>
      <c r="O1" s="271"/>
      <c r="P1" s="271"/>
      <c r="Q1" s="271"/>
      <c r="R1" s="271"/>
      <c r="S1" s="271"/>
      <c r="T1" s="272"/>
    </row>
    <row r="2" spans="1:25" ht="15" customHeight="1" x14ac:dyDescent="0.2">
      <c r="A2" s="244" t="s">
        <v>69</v>
      </c>
      <c r="B2" s="245"/>
      <c r="C2" s="245"/>
      <c r="D2" s="245"/>
      <c r="E2" s="273" t="s">
        <v>92</v>
      </c>
      <c r="F2" s="274"/>
      <c r="G2" s="275"/>
      <c r="H2" s="104" t="s">
        <v>44</v>
      </c>
      <c r="I2" s="86"/>
      <c r="J2" s="87" t="s">
        <v>11</v>
      </c>
      <c r="K2" s="86"/>
      <c r="L2" s="261" t="s">
        <v>45</v>
      </c>
      <c r="M2" s="262"/>
      <c r="N2" s="263"/>
      <c r="O2" s="226" t="s">
        <v>89</v>
      </c>
      <c r="P2" s="227"/>
      <c r="Q2" s="228"/>
      <c r="R2" s="227"/>
      <c r="S2" s="227"/>
      <c r="T2" s="229"/>
      <c r="X2" s="256" t="s">
        <v>66</v>
      </c>
      <c r="Y2" s="9" t="s">
        <v>41</v>
      </c>
    </row>
    <row r="3" spans="1:25" ht="15" customHeight="1" x14ac:dyDescent="0.25">
      <c r="A3" s="221" t="s">
        <v>68</v>
      </c>
      <c r="B3" s="222"/>
      <c r="C3" s="222"/>
      <c r="D3" s="222"/>
      <c r="E3" s="257" t="s">
        <v>93</v>
      </c>
      <c r="F3" s="258"/>
      <c r="G3" s="259" t="s">
        <v>94</v>
      </c>
      <c r="H3" s="260"/>
      <c r="I3" s="88" t="s">
        <v>13</v>
      </c>
      <c r="J3" s="86"/>
      <c r="K3" s="86"/>
      <c r="L3" s="261"/>
      <c r="M3" s="262"/>
      <c r="N3" s="263"/>
      <c r="O3" s="226"/>
      <c r="P3" s="227"/>
      <c r="Q3" s="228"/>
      <c r="R3" s="227"/>
      <c r="S3" s="227"/>
      <c r="T3" s="229"/>
      <c r="X3" s="256"/>
      <c r="Y3" s="9" t="s">
        <v>42</v>
      </c>
    </row>
    <row r="4" spans="1:25" ht="15" customHeight="1" thickBot="1" x14ac:dyDescent="0.25">
      <c r="A4" s="221" t="s">
        <v>67</v>
      </c>
      <c r="B4" s="222"/>
      <c r="C4" s="222"/>
      <c r="D4" s="264"/>
      <c r="E4" s="265">
        <v>0.5</v>
      </c>
      <c r="F4" s="266"/>
      <c r="G4" s="75">
        <v>3</v>
      </c>
      <c r="H4" s="50">
        <v>20</v>
      </c>
      <c r="I4" s="89"/>
      <c r="J4" s="90" t="s">
        <v>12</v>
      </c>
      <c r="K4" s="86"/>
      <c r="L4" s="267" t="s">
        <v>91</v>
      </c>
      <c r="M4" s="268"/>
      <c r="N4" s="269"/>
      <c r="O4" s="235" t="s">
        <v>90</v>
      </c>
      <c r="P4" s="236"/>
      <c r="Q4" s="237"/>
      <c r="R4" s="236"/>
      <c r="S4" s="236"/>
      <c r="T4" s="238"/>
      <c r="X4" s="256"/>
      <c r="Y4" s="9" t="s">
        <v>43</v>
      </c>
    </row>
    <row r="5" spans="1:25" ht="15.75" customHeight="1" thickBot="1" x14ac:dyDescent="0.25">
      <c r="A5" s="241" t="s">
        <v>76</v>
      </c>
      <c r="B5" s="242"/>
      <c r="C5" s="243"/>
      <c r="D5" s="76" t="s">
        <v>75</v>
      </c>
      <c r="E5" s="74" t="s">
        <v>34</v>
      </c>
      <c r="F5" s="38" t="s">
        <v>35</v>
      </c>
      <c r="G5" s="38" t="s">
        <v>36</v>
      </c>
      <c r="H5" s="68" t="s">
        <v>33</v>
      </c>
      <c r="I5" s="89"/>
      <c r="J5" s="90"/>
      <c r="K5" s="86"/>
      <c r="L5" s="97"/>
      <c r="M5" s="97"/>
      <c r="N5" s="97"/>
      <c r="O5" s="97"/>
      <c r="P5" s="97"/>
      <c r="Q5" s="97"/>
      <c r="R5" s="97"/>
      <c r="S5" s="97"/>
      <c r="T5" s="130"/>
    </row>
    <row r="6" spans="1:25" ht="15" customHeight="1" x14ac:dyDescent="0.2">
      <c r="A6" s="244" t="s">
        <v>54</v>
      </c>
      <c r="B6" s="245"/>
      <c r="C6" s="245"/>
      <c r="D6" s="246"/>
      <c r="E6" s="31">
        <v>0.91</v>
      </c>
      <c r="F6" s="30">
        <v>0.90439999999999998</v>
      </c>
      <c r="G6" s="30">
        <v>0.99</v>
      </c>
      <c r="H6" s="69">
        <f>IF(OR(E6="",F6="",G6=""),"",E6*F6*G6)</f>
        <v>0.81477395999999991</v>
      </c>
      <c r="I6" s="89"/>
      <c r="J6" s="90"/>
      <c r="K6" s="86"/>
      <c r="L6" s="97"/>
      <c r="M6" s="97"/>
      <c r="N6" s="97"/>
      <c r="O6" s="97"/>
      <c r="P6" s="97"/>
      <c r="Q6" s="97"/>
      <c r="R6" s="97"/>
      <c r="S6" s="97"/>
      <c r="T6" s="130"/>
    </row>
    <row r="7" spans="1:25" ht="15" customHeight="1" x14ac:dyDescent="0.2">
      <c r="A7" s="221" t="s">
        <v>70</v>
      </c>
      <c r="B7" s="222"/>
      <c r="C7" s="222"/>
      <c r="D7" s="222"/>
      <c r="E7" s="223">
        <v>15000</v>
      </c>
      <c r="F7" s="224"/>
      <c r="G7" s="247">
        <f>IF(E7="","",E7*1.2)</f>
        <v>18000</v>
      </c>
      <c r="H7" s="248"/>
      <c r="I7" s="89"/>
      <c r="J7" s="90"/>
      <c r="K7" s="86"/>
      <c r="L7" s="97"/>
      <c r="M7" s="97"/>
      <c r="N7" s="97"/>
      <c r="O7" s="97"/>
      <c r="P7" s="97"/>
      <c r="Q7" s="97"/>
      <c r="R7" s="97"/>
      <c r="S7" s="97"/>
      <c r="T7" s="130"/>
    </row>
    <row r="8" spans="1:25" ht="15" customHeight="1" x14ac:dyDescent="0.2">
      <c r="A8" s="221" t="s">
        <v>71</v>
      </c>
      <c r="B8" s="222"/>
      <c r="C8" s="222"/>
      <c r="D8" s="249"/>
      <c r="E8" s="250">
        <v>7</v>
      </c>
      <c r="F8" s="251"/>
      <c r="G8" s="252">
        <v>2</v>
      </c>
      <c r="H8" s="253"/>
      <c r="I8" s="88"/>
      <c r="J8" s="91" t="s">
        <v>11</v>
      </c>
      <c r="K8" s="86"/>
      <c r="L8" s="254" t="s">
        <v>86</v>
      </c>
      <c r="M8" s="239"/>
      <c r="N8" s="255"/>
      <c r="O8" s="254" t="s">
        <v>88</v>
      </c>
      <c r="P8" s="239"/>
      <c r="Q8" s="255"/>
      <c r="R8" s="239"/>
      <c r="S8" s="239"/>
      <c r="T8" s="240"/>
    </row>
    <row r="9" spans="1:25" ht="15" customHeight="1" thickBot="1" x14ac:dyDescent="0.25">
      <c r="A9" s="221" t="s">
        <v>72</v>
      </c>
      <c r="B9" s="222"/>
      <c r="C9" s="222"/>
      <c r="D9" s="222"/>
      <c r="E9" s="223">
        <v>5</v>
      </c>
      <c r="F9" s="224"/>
      <c r="G9" s="224">
        <v>6</v>
      </c>
      <c r="H9" s="225"/>
      <c r="I9" s="88" t="s">
        <v>84</v>
      </c>
      <c r="J9" s="91"/>
      <c r="K9" s="86"/>
      <c r="L9" s="226"/>
      <c r="M9" s="227"/>
      <c r="N9" s="228"/>
      <c r="O9" s="226"/>
      <c r="P9" s="227"/>
      <c r="Q9" s="228"/>
      <c r="R9" s="227"/>
      <c r="S9" s="227"/>
      <c r="T9" s="229"/>
    </row>
    <row r="10" spans="1:25" ht="15" customHeight="1" x14ac:dyDescent="0.2">
      <c r="A10" s="230" t="s">
        <v>73</v>
      </c>
      <c r="B10" s="231"/>
      <c r="C10" s="231"/>
      <c r="D10" s="231"/>
      <c r="E10" s="55">
        <f>IF(OR(E9="",E8=""),"",(E4*E8*E9*G8)-(G4*H4/60))</f>
        <v>34</v>
      </c>
      <c r="F10" s="232">
        <f>IF(E10="","",G7/E10)</f>
        <v>529.41176470588232</v>
      </c>
      <c r="G10" s="233"/>
      <c r="H10" s="234"/>
      <c r="I10" s="88"/>
      <c r="J10" s="92" t="s">
        <v>12</v>
      </c>
      <c r="K10" s="86"/>
      <c r="L10" s="235" t="s">
        <v>85</v>
      </c>
      <c r="M10" s="236"/>
      <c r="N10" s="237"/>
      <c r="O10" s="235" t="s">
        <v>87</v>
      </c>
      <c r="P10" s="236"/>
      <c r="Q10" s="237"/>
      <c r="R10" s="236"/>
      <c r="S10" s="236"/>
      <c r="T10" s="238"/>
    </row>
    <row r="11" spans="1:25" ht="11.25" customHeight="1" x14ac:dyDescent="0.2">
      <c r="A11" s="131"/>
      <c r="B11" s="86"/>
      <c r="C11" s="86"/>
      <c r="D11" s="86"/>
      <c r="E11" s="86"/>
      <c r="F11" s="86"/>
      <c r="G11" s="86"/>
      <c r="H11" s="86"/>
      <c r="I11" s="86"/>
      <c r="J11" s="93"/>
      <c r="K11" s="94"/>
      <c r="L11" s="95"/>
      <c r="M11" s="95"/>
      <c r="N11" s="95"/>
      <c r="O11" s="96"/>
      <c r="P11" s="96"/>
      <c r="Q11" s="96"/>
      <c r="R11" s="96"/>
      <c r="S11" s="96"/>
      <c r="T11" s="132"/>
    </row>
    <row r="12" spans="1:25" ht="21" customHeight="1" x14ac:dyDescent="0.25">
      <c r="A12" s="203" t="s">
        <v>5</v>
      </c>
      <c r="B12" s="204"/>
      <c r="C12" s="204"/>
      <c r="D12" s="204"/>
      <c r="E12" s="204"/>
      <c r="F12" s="204"/>
      <c r="G12" s="208" t="s">
        <v>81</v>
      </c>
      <c r="H12" s="208" t="s">
        <v>0</v>
      </c>
      <c r="I12" s="211"/>
      <c r="J12" s="211"/>
      <c r="K12" s="211"/>
      <c r="L12" s="212"/>
      <c r="M12" s="213"/>
      <c r="N12" s="214" t="s">
        <v>1</v>
      </c>
      <c r="O12" s="211"/>
      <c r="P12" s="211"/>
      <c r="Q12" s="211"/>
      <c r="R12" s="211"/>
      <c r="S12" s="211"/>
      <c r="T12" s="215"/>
    </row>
    <row r="13" spans="1:25" ht="18.75" customHeight="1" x14ac:dyDescent="0.25">
      <c r="A13" s="205"/>
      <c r="B13" s="206"/>
      <c r="C13" s="206"/>
      <c r="D13" s="206"/>
      <c r="E13" s="206"/>
      <c r="F13" s="206"/>
      <c r="G13" s="209"/>
      <c r="H13" s="216" t="s">
        <v>19</v>
      </c>
      <c r="I13" s="217"/>
      <c r="J13" s="217"/>
      <c r="K13" s="218"/>
      <c r="L13" s="186" t="s">
        <v>48</v>
      </c>
      <c r="M13" s="189" t="s">
        <v>40</v>
      </c>
      <c r="N13" s="190" t="s">
        <v>2</v>
      </c>
      <c r="O13" s="191"/>
      <c r="P13" s="194" t="s">
        <v>78</v>
      </c>
      <c r="Q13" s="194"/>
      <c r="R13" s="196" t="s">
        <v>3</v>
      </c>
      <c r="S13" s="197"/>
      <c r="T13" s="200" t="s">
        <v>50</v>
      </c>
      <c r="U13" s="112"/>
      <c r="V13" s="112"/>
      <c r="W13" s="113"/>
      <c r="X13" s="114"/>
      <c r="Y13" s="113"/>
    </row>
    <row r="14" spans="1:25" s="39" customFormat="1" ht="26.25" customHeight="1" x14ac:dyDescent="0.25">
      <c r="A14" s="207"/>
      <c r="B14" s="195"/>
      <c r="C14" s="195"/>
      <c r="D14" s="195"/>
      <c r="E14" s="195"/>
      <c r="F14" s="195"/>
      <c r="G14" s="210"/>
      <c r="H14" s="210"/>
      <c r="I14" s="219"/>
      <c r="J14" s="219"/>
      <c r="K14" s="220"/>
      <c r="L14" s="187"/>
      <c r="M14" s="187"/>
      <c r="N14" s="192"/>
      <c r="O14" s="193"/>
      <c r="P14" s="195"/>
      <c r="Q14" s="195"/>
      <c r="R14" s="198"/>
      <c r="S14" s="199"/>
      <c r="T14" s="201"/>
      <c r="U14" s="179" t="s">
        <v>64</v>
      </c>
      <c r="V14" s="179"/>
      <c r="W14" s="180"/>
      <c r="X14" s="181" t="s">
        <v>49</v>
      </c>
      <c r="Y14" s="182"/>
    </row>
    <row r="15" spans="1:25" s="40" customFormat="1" ht="48.75" customHeight="1" x14ac:dyDescent="0.25">
      <c r="A15" s="133" t="s">
        <v>7</v>
      </c>
      <c r="B15" s="82" t="s">
        <v>8</v>
      </c>
      <c r="C15" s="82" t="s">
        <v>9</v>
      </c>
      <c r="D15" s="183" t="s">
        <v>77</v>
      </c>
      <c r="E15" s="184"/>
      <c r="F15" s="83" t="s">
        <v>65</v>
      </c>
      <c r="G15" s="82" t="s">
        <v>58</v>
      </c>
      <c r="H15" s="82" t="s">
        <v>59</v>
      </c>
      <c r="I15" s="82" t="s">
        <v>16</v>
      </c>
      <c r="J15" s="82" t="s">
        <v>17</v>
      </c>
      <c r="K15" s="84" t="s">
        <v>6</v>
      </c>
      <c r="L15" s="188"/>
      <c r="M15" s="188"/>
      <c r="N15" s="85" t="s">
        <v>20</v>
      </c>
      <c r="O15" s="82" t="s">
        <v>4</v>
      </c>
      <c r="P15" s="85" t="s">
        <v>56</v>
      </c>
      <c r="Q15" s="84" t="s">
        <v>79</v>
      </c>
      <c r="R15" s="82" t="s">
        <v>57</v>
      </c>
      <c r="S15" s="82" t="s">
        <v>18</v>
      </c>
      <c r="T15" s="202"/>
      <c r="U15" s="126" t="s">
        <v>14</v>
      </c>
      <c r="V15" s="111" t="s">
        <v>15</v>
      </c>
      <c r="W15" s="111" t="s">
        <v>52</v>
      </c>
      <c r="X15" s="111" t="s">
        <v>53</v>
      </c>
      <c r="Y15" s="111" t="s">
        <v>51</v>
      </c>
    </row>
    <row r="16" spans="1:25" s="41" customFormat="1" ht="26.25" customHeight="1" x14ac:dyDescent="0.25">
      <c r="A16" s="134">
        <v>1</v>
      </c>
      <c r="B16" s="13" t="s">
        <v>32</v>
      </c>
      <c r="C16" s="14">
        <v>41078</v>
      </c>
      <c r="D16" s="185" t="s">
        <v>74</v>
      </c>
      <c r="E16" s="185"/>
      <c r="F16" s="71" t="s">
        <v>42</v>
      </c>
      <c r="G16" s="12">
        <v>25</v>
      </c>
      <c r="H16" s="15">
        <v>240</v>
      </c>
      <c r="I16" s="16">
        <v>2050</v>
      </c>
      <c r="J16" s="16">
        <v>2000</v>
      </c>
      <c r="K16" s="65">
        <f>IF(H16="","",J16/H16*60)</f>
        <v>500.00000000000006</v>
      </c>
      <c r="L16" s="56">
        <f>IF(OR(Y16="",T16=""),"",IF(F16="Yes",MIN(H$6,T16)*K16/(T16*Y16),K16/Y16))</f>
        <v>0.9375</v>
      </c>
      <c r="M16" s="47" t="s">
        <v>42</v>
      </c>
      <c r="N16" s="34">
        <v>0.01</v>
      </c>
      <c r="O16" s="59">
        <f t="shared" ref="O16:O25" si="0">IF(I16="","",(I16-J16)/I16)</f>
        <v>2.4390243902439025E-2</v>
      </c>
      <c r="P16" s="15">
        <v>3</v>
      </c>
      <c r="Q16" s="62">
        <f>IF(I16="","",(H16-R16)*60/I16)</f>
        <v>6.8780487804878048</v>
      </c>
      <c r="R16" s="15">
        <v>5</v>
      </c>
      <c r="S16" s="22">
        <v>2</v>
      </c>
      <c r="T16" s="135">
        <f t="shared" ref="T16:T25" si="1">IF(OR(U16="",V16="",W16="",P16=""),"",U16*V16*W16)</f>
        <v>0.41666666666666663</v>
      </c>
      <c r="U16" s="127">
        <f t="shared" ref="U16:U25" si="2">+IF(OR(H16="",R16=""),"",(H16-R16)/H16)</f>
        <v>0.97916666666666663</v>
      </c>
      <c r="V16" s="115">
        <f t="shared" ref="V16:V25" si="3">IF(OR(P16="",Q16=""),"",IF(P16&gt;Q16,1,(P16/Q16)))</f>
        <v>0.43617021276595747</v>
      </c>
      <c r="W16" s="116">
        <f t="shared" ref="W16:W25" si="4">IF(OR(I16="",J16=""),"",J16/I16)</f>
        <v>0.97560975609756095</v>
      </c>
      <c r="X16" s="117">
        <f t="shared" ref="X16:X25" si="5">IF(G16="","",(E$4*E$8*E$9*G$8)-(G$4*MAX(G16,H$4)/60))</f>
        <v>33.75</v>
      </c>
      <c r="Y16" s="118">
        <f t="shared" ref="Y16:Y25" si="6">IF(G16="","",G$7/X16)</f>
        <v>533.33333333333337</v>
      </c>
    </row>
    <row r="17" spans="1:25" s="42" customFormat="1" ht="26.25" customHeight="1" x14ac:dyDescent="0.25">
      <c r="A17" s="134">
        <v>2</v>
      </c>
      <c r="B17" s="18" t="s">
        <v>32</v>
      </c>
      <c r="C17" s="19">
        <v>41078</v>
      </c>
      <c r="D17" s="178" t="s">
        <v>75</v>
      </c>
      <c r="E17" s="178"/>
      <c r="F17" s="72" t="s">
        <v>41</v>
      </c>
      <c r="G17" s="17">
        <v>20</v>
      </c>
      <c r="H17" s="20">
        <v>240</v>
      </c>
      <c r="I17" s="21">
        <v>2050</v>
      </c>
      <c r="J17" s="21">
        <v>2000</v>
      </c>
      <c r="K17" s="66">
        <f t="shared" ref="K17:K25" si="7">IF(H17="","",J17/H17*60)</f>
        <v>500.00000000000006</v>
      </c>
      <c r="L17" s="57">
        <f t="shared" ref="L17:L25" si="8">IF(OR(Y17="",T17=""),"",IF(F17="Yes",MIN(H$6,T17)*K17/(T17*Y17),K17/Y17))</f>
        <v>0.94444444444444453</v>
      </c>
      <c r="M17" s="48" t="s">
        <v>41</v>
      </c>
      <c r="N17" s="35">
        <v>0.01</v>
      </c>
      <c r="O17" s="60">
        <f t="shared" si="0"/>
        <v>2.4390243902439025E-2</v>
      </c>
      <c r="P17" s="20">
        <v>4</v>
      </c>
      <c r="Q17" s="63">
        <f>IF(I17="","",(H17-R17)*60/I17)</f>
        <v>6.7317073170731705</v>
      </c>
      <c r="R17" s="20">
        <v>10</v>
      </c>
      <c r="S17" s="23">
        <v>2</v>
      </c>
      <c r="T17" s="136">
        <f t="shared" si="1"/>
        <v>0.55555555555555547</v>
      </c>
      <c r="U17" s="128">
        <f t="shared" si="2"/>
        <v>0.95833333333333337</v>
      </c>
      <c r="V17" s="115">
        <f t="shared" si="3"/>
        <v>0.59420289855072461</v>
      </c>
      <c r="W17" s="119">
        <f t="shared" si="4"/>
        <v>0.97560975609756095</v>
      </c>
      <c r="X17" s="120">
        <f t="shared" si="5"/>
        <v>34</v>
      </c>
      <c r="Y17" s="121">
        <f t="shared" si="6"/>
        <v>529.41176470588232</v>
      </c>
    </row>
    <row r="18" spans="1:25" s="42" customFormat="1" ht="26.25" customHeight="1" x14ac:dyDescent="0.25">
      <c r="A18" s="134">
        <v>1</v>
      </c>
      <c r="B18" s="18" t="s">
        <v>10</v>
      </c>
      <c r="C18" s="19">
        <v>41231</v>
      </c>
      <c r="D18" s="178" t="s">
        <v>74</v>
      </c>
      <c r="E18" s="178"/>
      <c r="F18" s="72" t="s">
        <v>42</v>
      </c>
      <c r="G18" s="17">
        <v>23</v>
      </c>
      <c r="H18" s="20">
        <v>240</v>
      </c>
      <c r="I18" s="21">
        <v>2510</v>
      </c>
      <c r="J18" s="21">
        <v>2500</v>
      </c>
      <c r="K18" s="66">
        <f t="shared" si="7"/>
        <v>625</v>
      </c>
      <c r="L18" s="57">
        <f t="shared" si="8"/>
        <v>1.1753472222222221</v>
      </c>
      <c r="M18" s="48" t="s">
        <v>43</v>
      </c>
      <c r="N18" s="35">
        <v>0.01</v>
      </c>
      <c r="O18" s="60">
        <f t="shared" si="0"/>
        <v>3.9840637450199202E-3</v>
      </c>
      <c r="P18" s="20">
        <v>4</v>
      </c>
      <c r="Q18" s="63">
        <f t="shared" ref="Q18:Q24" si="9">IF(I18="","",(H18-R18)*60/I18)</f>
        <v>5.617529880478088</v>
      </c>
      <c r="R18" s="20">
        <v>5</v>
      </c>
      <c r="S18" s="23">
        <v>2</v>
      </c>
      <c r="T18" s="136">
        <f t="shared" si="1"/>
        <v>0.69444444444444431</v>
      </c>
      <c r="U18" s="128">
        <f t="shared" si="2"/>
        <v>0.97916666666666663</v>
      </c>
      <c r="V18" s="115">
        <f t="shared" si="3"/>
        <v>0.7120567375886524</v>
      </c>
      <c r="W18" s="119">
        <f t="shared" si="4"/>
        <v>0.99601593625498008</v>
      </c>
      <c r="X18" s="120">
        <f t="shared" si="5"/>
        <v>33.85</v>
      </c>
      <c r="Y18" s="121">
        <f t="shared" si="6"/>
        <v>531.75775480059087</v>
      </c>
    </row>
    <row r="19" spans="1:25" ht="26.25" customHeight="1" x14ac:dyDescent="0.25">
      <c r="A19" s="134">
        <v>2</v>
      </c>
      <c r="B19" s="18" t="s">
        <v>10</v>
      </c>
      <c r="C19" s="19">
        <v>41231</v>
      </c>
      <c r="D19" s="178" t="s">
        <v>75</v>
      </c>
      <c r="E19" s="178"/>
      <c r="F19" s="72" t="s">
        <v>41</v>
      </c>
      <c r="G19" s="17">
        <v>19</v>
      </c>
      <c r="H19" s="20">
        <v>240</v>
      </c>
      <c r="I19" s="21">
        <v>3000</v>
      </c>
      <c r="J19" s="21">
        <v>3000</v>
      </c>
      <c r="K19" s="66">
        <f t="shared" si="7"/>
        <v>750</v>
      </c>
      <c r="L19" s="57">
        <f t="shared" si="8"/>
        <v>1.3851157319999996</v>
      </c>
      <c r="M19" s="48" t="s">
        <v>43</v>
      </c>
      <c r="N19" s="35">
        <v>0.01</v>
      </c>
      <c r="O19" s="60">
        <f t="shared" si="0"/>
        <v>0</v>
      </c>
      <c r="P19" s="20">
        <v>4</v>
      </c>
      <c r="Q19" s="63">
        <f t="shared" si="9"/>
        <v>4.76</v>
      </c>
      <c r="R19" s="20">
        <v>2</v>
      </c>
      <c r="S19" s="23">
        <v>2</v>
      </c>
      <c r="T19" s="136">
        <f t="shared" si="1"/>
        <v>0.83333333333333337</v>
      </c>
      <c r="U19" s="128">
        <f t="shared" si="2"/>
        <v>0.9916666666666667</v>
      </c>
      <c r="V19" s="115">
        <f t="shared" si="3"/>
        <v>0.84033613445378152</v>
      </c>
      <c r="W19" s="119">
        <f t="shared" si="4"/>
        <v>1</v>
      </c>
      <c r="X19" s="120">
        <f t="shared" si="5"/>
        <v>34</v>
      </c>
      <c r="Y19" s="121">
        <f t="shared" si="6"/>
        <v>529.41176470588232</v>
      </c>
    </row>
    <row r="20" spans="1:25" ht="26.25" customHeight="1" x14ac:dyDescent="0.25">
      <c r="A20" s="134"/>
      <c r="B20" s="18"/>
      <c r="C20" s="19"/>
      <c r="D20" s="178"/>
      <c r="E20" s="178"/>
      <c r="F20" s="72"/>
      <c r="G20" s="17"/>
      <c r="H20" s="20"/>
      <c r="I20" s="21"/>
      <c r="J20" s="21"/>
      <c r="K20" s="66" t="str">
        <f t="shared" si="7"/>
        <v/>
      </c>
      <c r="L20" s="57" t="str">
        <f t="shared" si="8"/>
        <v/>
      </c>
      <c r="M20" s="48"/>
      <c r="N20" s="35"/>
      <c r="O20" s="60" t="str">
        <f t="shared" si="0"/>
        <v/>
      </c>
      <c r="P20" s="20"/>
      <c r="Q20" s="63" t="str">
        <f t="shared" si="9"/>
        <v/>
      </c>
      <c r="R20" s="20"/>
      <c r="S20" s="23"/>
      <c r="T20" s="136" t="str">
        <f t="shared" si="1"/>
        <v/>
      </c>
      <c r="U20" s="128" t="str">
        <f t="shared" si="2"/>
        <v/>
      </c>
      <c r="V20" s="115" t="str">
        <f t="shared" si="3"/>
        <v/>
      </c>
      <c r="W20" s="119" t="str">
        <f t="shared" si="4"/>
        <v/>
      </c>
      <c r="X20" s="120" t="str">
        <f t="shared" si="5"/>
        <v/>
      </c>
      <c r="Y20" s="121" t="str">
        <f t="shared" si="6"/>
        <v/>
      </c>
    </row>
    <row r="21" spans="1:25" ht="26.25" customHeight="1" x14ac:dyDescent="0.25">
      <c r="A21" s="134"/>
      <c r="B21" s="18"/>
      <c r="C21" s="19"/>
      <c r="D21" s="178"/>
      <c r="E21" s="178"/>
      <c r="F21" s="72"/>
      <c r="G21" s="17"/>
      <c r="H21" s="20"/>
      <c r="I21" s="21"/>
      <c r="J21" s="21"/>
      <c r="K21" s="66" t="str">
        <f t="shared" si="7"/>
        <v/>
      </c>
      <c r="L21" s="57" t="str">
        <f t="shared" si="8"/>
        <v/>
      </c>
      <c r="M21" s="48"/>
      <c r="N21" s="35"/>
      <c r="O21" s="60" t="str">
        <f t="shared" si="0"/>
        <v/>
      </c>
      <c r="P21" s="20"/>
      <c r="Q21" s="63" t="str">
        <f t="shared" si="9"/>
        <v/>
      </c>
      <c r="R21" s="20"/>
      <c r="S21" s="23"/>
      <c r="T21" s="136" t="str">
        <f t="shared" si="1"/>
        <v/>
      </c>
      <c r="U21" s="128" t="str">
        <f t="shared" si="2"/>
        <v/>
      </c>
      <c r="V21" s="115" t="str">
        <f t="shared" si="3"/>
        <v/>
      </c>
      <c r="W21" s="119" t="str">
        <f t="shared" si="4"/>
        <v/>
      </c>
      <c r="X21" s="120" t="str">
        <f t="shared" si="5"/>
        <v/>
      </c>
      <c r="Y21" s="121" t="str">
        <f t="shared" si="6"/>
        <v/>
      </c>
    </row>
    <row r="22" spans="1:25" ht="26.25" customHeight="1" x14ac:dyDescent="0.25">
      <c r="A22" s="134"/>
      <c r="B22" s="18"/>
      <c r="C22" s="19"/>
      <c r="D22" s="178"/>
      <c r="E22" s="178"/>
      <c r="F22" s="72"/>
      <c r="G22" s="17"/>
      <c r="H22" s="20"/>
      <c r="I22" s="21"/>
      <c r="J22" s="21"/>
      <c r="K22" s="66" t="str">
        <f t="shared" si="7"/>
        <v/>
      </c>
      <c r="L22" s="57" t="str">
        <f t="shared" si="8"/>
        <v/>
      </c>
      <c r="M22" s="48"/>
      <c r="N22" s="35"/>
      <c r="O22" s="60" t="str">
        <f t="shared" si="0"/>
        <v/>
      </c>
      <c r="P22" s="20"/>
      <c r="Q22" s="63" t="str">
        <f t="shared" si="9"/>
        <v/>
      </c>
      <c r="R22" s="20"/>
      <c r="S22" s="23"/>
      <c r="T22" s="136" t="str">
        <f t="shared" si="1"/>
        <v/>
      </c>
      <c r="U22" s="128" t="str">
        <f t="shared" si="2"/>
        <v/>
      </c>
      <c r="V22" s="115" t="str">
        <f t="shared" si="3"/>
        <v/>
      </c>
      <c r="W22" s="119" t="str">
        <f t="shared" si="4"/>
        <v/>
      </c>
      <c r="X22" s="120" t="str">
        <f t="shared" si="5"/>
        <v/>
      </c>
      <c r="Y22" s="121" t="str">
        <f t="shared" si="6"/>
        <v/>
      </c>
    </row>
    <row r="23" spans="1:25" ht="26.25" customHeight="1" x14ac:dyDescent="0.25">
      <c r="A23" s="134"/>
      <c r="B23" s="18"/>
      <c r="C23" s="19"/>
      <c r="D23" s="178"/>
      <c r="E23" s="178"/>
      <c r="F23" s="72"/>
      <c r="G23" s="17"/>
      <c r="H23" s="20"/>
      <c r="I23" s="21"/>
      <c r="J23" s="21"/>
      <c r="K23" s="66" t="str">
        <f t="shared" si="7"/>
        <v/>
      </c>
      <c r="L23" s="57" t="str">
        <f t="shared" si="8"/>
        <v/>
      </c>
      <c r="M23" s="48"/>
      <c r="N23" s="35"/>
      <c r="O23" s="60" t="str">
        <f t="shared" si="0"/>
        <v/>
      </c>
      <c r="P23" s="20"/>
      <c r="Q23" s="63" t="str">
        <f t="shared" si="9"/>
        <v/>
      </c>
      <c r="R23" s="20"/>
      <c r="S23" s="23"/>
      <c r="T23" s="136" t="str">
        <f t="shared" si="1"/>
        <v/>
      </c>
      <c r="U23" s="128" t="str">
        <f t="shared" si="2"/>
        <v/>
      </c>
      <c r="V23" s="115" t="str">
        <f t="shared" si="3"/>
        <v/>
      </c>
      <c r="W23" s="119" t="str">
        <f t="shared" si="4"/>
        <v/>
      </c>
      <c r="X23" s="120" t="str">
        <f t="shared" si="5"/>
        <v/>
      </c>
      <c r="Y23" s="121" t="str">
        <f t="shared" si="6"/>
        <v/>
      </c>
    </row>
    <row r="24" spans="1:25" ht="26.25" customHeight="1" x14ac:dyDescent="0.25">
      <c r="A24" s="134"/>
      <c r="B24" s="18"/>
      <c r="C24" s="19"/>
      <c r="D24" s="178"/>
      <c r="E24" s="178"/>
      <c r="F24" s="72"/>
      <c r="G24" s="17"/>
      <c r="H24" s="20"/>
      <c r="I24" s="21"/>
      <c r="J24" s="21"/>
      <c r="K24" s="66" t="str">
        <f t="shared" si="7"/>
        <v/>
      </c>
      <c r="L24" s="57" t="str">
        <f t="shared" si="8"/>
        <v/>
      </c>
      <c r="M24" s="48"/>
      <c r="N24" s="35"/>
      <c r="O24" s="60" t="str">
        <f t="shared" si="0"/>
        <v/>
      </c>
      <c r="P24" s="20"/>
      <c r="Q24" s="63" t="str">
        <f t="shared" si="9"/>
        <v/>
      </c>
      <c r="R24" s="20"/>
      <c r="S24" s="23"/>
      <c r="T24" s="136" t="str">
        <f t="shared" si="1"/>
        <v/>
      </c>
      <c r="U24" s="128" t="str">
        <f t="shared" si="2"/>
        <v/>
      </c>
      <c r="V24" s="115" t="str">
        <f t="shared" si="3"/>
        <v/>
      </c>
      <c r="W24" s="119" t="str">
        <f t="shared" si="4"/>
        <v/>
      </c>
      <c r="X24" s="120" t="str">
        <f t="shared" si="5"/>
        <v/>
      </c>
      <c r="Y24" s="121" t="str">
        <f t="shared" si="6"/>
        <v/>
      </c>
    </row>
    <row r="25" spans="1:25" ht="26.25" customHeight="1" x14ac:dyDescent="0.25">
      <c r="A25" s="134"/>
      <c r="B25" s="18"/>
      <c r="C25" s="19"/>
      <c r="D25" s="164"/>
      <c r="E25" s="164"/>
      <c r="F25" s="73"/>
      <c r="G25" s="37"/>
      <c r="H25" s="32"/>
      <c r="I25" s="33"/>
      <c r="J25" s="33"/>
      <c r="K25" s="67" t="str">
        <f t="shared" si="7"/>
        <v/>
      </c>
      <c r="L25" s="58" t="str">
        <f t="shared" si="8"/>
        <v/>
      </c>
      <c r="M25" s="49"/>
      <c r="N25" s="36"/>
      <c r="O25" s="61" t="str">
        <f t="shared" si="0"/>
        <v/>
      </c>
      <c r="P25" s="32"/>
      <c r="Q25" s="64" t="str">
        <f>IF(I25="","",(H25-R25)*60/I25)</f>
        <v/>
      </c>
      <c r="R25" s="32"/>
      <c r="S25" s="24"/>
      <c r="T25" s="137" t="str">
        <f t="shared" si="1"/>
        <v/>
      </c>
      <c r="U25" s="129" t="str">
        <f t="shared" si="2"/>
        <v/>
      </c>
      <c r="V25" s="122" t="str">
        <f t="shared" si="3"/>
        <v/>
      </c>
      <c r="W25" s="123" t="str">
        <f t="shared" si="4"/>
        <v/>
      </c>
      <c r="X25" s="124" t="str">
        <f t="shared" si="5"/>
        <v/>
      </c>
      <c r="Y25" s="125" t="str">
        <f t="shared" si="6"/>
        <v/>
      </c>
    </row>
    <row r="26" spans="1:25" s="43" customFormat="1" ht="21" customHeight="1" x14ac:dyDescent="0.25">
      <c r="A26" s="165" t="s">
        <v>47</v>
      </c>
      <c r="B26" s="166"/>
      <c r="C26" s="166"/>
      <c r="D26" s="166"/>
      <c r="E26" s="166"/>
      <c r="F26" s="166"/>
      <c r="G26" s="167"/>
      <c r="H26" s="167"/>
      <c r="I26" s="168"/>
      <c r="J26" s="98" t="s">
        <v>46</v>
      </c>
      <c r="K26" s="99"/>
      <c r="L26" s="99"/>
      <c r="M26" s="99"/>
      <c r="N26" s="99"/>
      <c r="O26" s="99"/>
      <c r="P26" s="98" t="s">
        <v>60</v>
      </c>
      <c r="Q26" s="99"/>
      <c r="R26" s="99"/>
      <c r="S26" s="99"/>
      <c r="T26" s="138"/>
    </row>
    <row r="27" spans="1:25" s="44" customFormat="1" ht="23.25" customHeight="1" x14ac:dyDescent="0.25">
      <c r="A27" s="169"/>
      <c r="B27" s="167"/>
      <c r="C27" s="167"/>
      <c r="D27" s="167"/>
      <c r="E27" s="167"/>
      <c r="F27" s="167"/>
      <c r="G27" s="167"/>
      <c r="H27" s="167"/>
      <c r="I27" s="168"/>
      <c r="J27" s="10"/>
      <c r="K27" s="173" t="s">
        <v>37</v>
      </c>
      <c r="L27" s="173"/>
      <c r="M27" s="173"/>
      <c r="N27" s="173"/>
      <c r="O27" s="100"/>
      <c r="P27" s="10"/>
      <c r="Q27" s="101" t="s">
        <v>61</v>
      </c>
      <c r="R27" s="102"/>
      <c r="S27" s="102"/>
      <c r="T27" s="139"/>
    </row>
    <row r="28" spans="1:25" s="44" customFormat="1" ht="23.25" customHeight="1" x14ac:dyDescent="0.25">
      <c r="A28" s="169"/>
      <c r="B28" s="167"/>
      <c r="C28" s="167"/>
      <c r="D28" s="167"/>
      <c r="E28" s="167"/>
      <c r="F28" s="167"/>
      <c r="G28" s="167"/>
      <c r="H28" s="167"/>
      <c r="I28" s="168"/>
      <c r="J28" s="11"/>
      <c r="K28" s="174" t="s">
        <v>38</v>
      </c>
      <c r="L28" s="174"/>
      <c r="M28" s="174"/>
      <c r="N28" s="174"/>
      <c r="O28" s="103"/>
      <c r="P28" s="11"/>
      <c r="Q28" s="174" t="s">
        <v>62</v>
      </c>
      <c r="R28" s="174"/>
      <c r="S28" s="174"/>
      <c r="T28" s="175"/>
    </row>
    <row r="29" spans="1:25" s="44" customFormat="1" ht="23.25" customHeight="1" x14ac:dyDescent="0.25">
      <c r="A29" s="169"/>
      <c r="B29" s="167"/>
      <c r="C29" s="167"/>
      <c r="D29" s="167"/>
      <c r="E29" s="167"/>
      <c r="F29" s="167"/>
      <c r="G29" s="167"/>
      <c r="H29" s="167"/>
      <c r="I29" s="168"/>
      <c r="J29" s="70"/>
      <c r="K29" s="174" t="s">
        <v>39</v>
      </c>
      <c r="L29" s="174"/>
      <c r="M29" s="174"/>
      <c r="N29" s="174"/>
      <c r="O29" s="103"/>
      <c r="P29" s="70"/>
      <c r="Q29" s="174" t="s">
        <v>63</v>
      </c>
      <c r="R29" s="174"/>
      <c r="S29" s="174"/>
      <c r="T29" s="175"/>
    </row>
    <row r="30" spans="1:25" s="45" customFormat="1" ht="23.25" customHeight="1" thickBot="1" x14ac:dyDescent="0.3">
      <c r="A30" s="170"/>
      <c r="B30" s="171"/>
      <c r="C30" s="171"/>
      <c r="D30" s="171"/>
      <c r="E30" s="171"/>
      <c r="F30" s="171"/>
      <c r="G30" s="171"/>
      <c r="H30" s="171"/>
      <c r="I30" s="172"/>
      <c r="J30" s="140"/>
      <c r="K30" s="176"/>
      <c r="L30" s="176"/>
      <c r="M30" s="176"/>
      <c r="N30" s="176"/>
      <c r="O30" s="141"/>
      <c r="P30" s="142"/>
      <c r="Q30" s="176" t="s">
        <v>55</v>
      </c>
      <c r="R30" s="176"/>
      <c r="S30" s="176"/>
      <c r="T30" s="177"/>
    </row>
    <row r="31" spans="1:25" ht="26.25" customHeight="1" x14ac:dyDescent="0.25"/>
    <row r="32" spans="1:25" ht="26.25" customHeight="1" x14ac:dyDescent="0.25"/>
    <row r="33" ht="26.25" customHeight="1" x14ac:dyDescent="0.25"/>
    <row r="34" ht="26.25" customHeight="1" x14ac:dyDescent="0.25"/>
    <row r="35" ht="26.25" customHeight="1" x14ac:dyDescent="0.25"/>
    <row r="36" ht="26.25" customHeight="1" x14ac:dyDescent="0.25"/>
    <row r="37" ht="26.25" customHeight="1" x14ac:dyDescent="0.25"/>
    <row r="38" ht="26.25" customHeight="1" x14ac:dyDescent="0.25"/>
    <row r="39" ht="26.25" customHeight="1" x14ac:dyDescent="0.25"/>
    <row r="40" ht="26.25" customHeight="1" x14ac:dyDescent="0.25"/>
    <row r="41" ht="26.25" customHeight="1" x14ac:dyDescent="0.25"/>
    <row r="42" ht="26.25" customHeight="1" x14ac:dyDescent="0.25"/>
    <row r="43" ht="26.25" customHeight="1" x14ac:dyDescent="0.25"/>
    <row r="44" ht="26.25" customHeight="1" x14ac:dyDescent="0.25"/>
  </sheetData>
  <sheetProtection selectLockedCells="1"/>
  <mergeCells count="72">
    <mergeCell ref="A1:T1"/>
    <mergeCell ref="K27:N27"/>
    <mergeCell ref="K28:N28"/>
    <mergeCell ref="Q28:T28"/>
    <mergeCell ref="A10:D10"/>
    <mergeCell ref="F10:H10"/>
    <mergeCell ref="L10:N10"/>
    <mergeCell ref="O10:Q10"/>
    <mergeCell ref="G12:G14"/>
    <mergeCell ref="H12:M12"/>
    <mergeCell ref="H13:K14"/>
    <mergeCell ref="D15:E15"/>
    <mergeCell ref="D16:E16"/>
    <mergeCell ref="O8:Q8"/>
    <mergeCell ref="R8:T8"/>
    <mergeCell ref="R9:T9"/>
    <mergeCell ref="K29:N29"/>
    <mergeCell ref="Q29:T29"/>
    <mergeCell ref="A26:I30"/>
    <mergeCell ref="K30:N30"/>
    <mergeCell ref="Q30:T30"/>
    <mergeCell ref="R10:T10"/>
    <mergeCell ref="N12:T12"/>
    <mergeCell ref="G8:H8"/>
    <mergeCell ref="X14:Y14"/>
    <mergeCell ref="L13:L15"/>
    <mergeCell ref="M13:M15"/>
    <mergeCell ref="N13:O14"/>
    <mergeCell ref="P13:Q14"/>
    <mergeCell ref="R13:S14"/>
    <mergeCell ref="T13:T15"/>
    <mergeCell ref="U14:W14"/>
    <mergeCell ref="G9:H9"/>
    <mergeCell ref="L8:N8"/>
    <mergeCell ref="L9:N9"/>
    <mergeCell ref="O9:Q9"/>
    <mergeCell ref="R4:T4"/>
    <mergeCell ref="A7:D7"/>
    <mergeCell ref="E7:F7"/>
    <mergeCell ref="G7:H7"/>
    <mergeCell ref="A5:C5"/>
    <mergeCell ref="X2:X4"/>
    <mergeCell ref="O3:Q3"/>
    <mergeCell ref="R3:T3"/>
    <mergeCell ref="A2:D2"/>
    <mergeCell ref="E2:G2"/>
    <mergeCell ref="L2:N2"/>
    <mergeCell ref="O2:Q2"/>
    <mergeCell ref="R2:T2"/>
    <mergeCell ref="A3:D3"/>
    <mergeCell ref="E3:F3"/>
    <mergeCell ref="G3:H3"/>
    <mergeCell ref="L3:N3"/>
    <mergeCell ref="A4:D4"/>
    <mergeCell ref="E4:F4"/>
    <mergeCell ref="L4:N4"/>
    <mergeCell ref="O4:Q4"/>
    <mergeCell ref="D22:E22"/>
    <mergeCell ref="D23:E23"/>
    <mergeCell ref="D24:E24"/>
    <mergeCell ref="D25:E25"/>
    <mergeCell ref="A6:D6"/>
    <mergeCell ref="D17:E17"/>
    <mergeCell ref="D18:E18"/>
    <mergeCell ref="D19:E19"/>
    <mergeCell ref="D20:E20"/>
    <mergeCell ref="D21:E21"/>
    <mergeCell ref="A8:D8"/>
    <mergeCell ref="E8:F8"/>
    <mergeCell ref="A12:F14"/>
    <mergeCell ref="A9:D9"/>
    <mergeCell ref="E9:F9"/>
  </mergeCells>
  <conditionalFormatting sqref="L16:L25">
    <cfRule type="expression" dxfId="18" priority="49">
      <formula>L16=""</formula>
    </cfRule>
    <cfRule type="expression" dxfId="17" priority="55">
      <formula>L16&gt;=1</formula>
    </cfRule>
  </conditionalFormatting>
  <conditionalFormatting sqref="G20:G25">
    <cfRule type="expression" dxfId="16" priority="50">
      <formula>G20&gt;H$4</formula>
    </cfRule>
  </conditionalFormatting>
  <conditionalFormatting sqref="L16:L25">
    <cfRule type="expression" dxfId="15" priority="57">
      <formula>AND(L16&lt;1,M16&lt;&gt;"Yes")</formula>
    </cfRule>
  </conditionalFormatting>
  <conditionalFormatting sqref="L16:L25">
    <cfRule type="expression" dxfId="14" priority="56">
      <formula>AND(L16&lt;1,M16="Yes")</formula>
    </cfRule>
  </conditionalFormatting>
  <conditionalFormatting sqref="G16">
    <cfRule type="expression" dxfId="13" priority="48">
      <formula>G16&gt;H$4</formula>
    </cfRule>
  </conditionalFormatting>
  <conditionalFormatting sqref="G17:G19">
    <cfRule type="expression" dxfId="12" priority="47">
      <formula>G17&gt;H$4</formula>
    </cfRule>
  </conditionalFormatting>
  <conditionalFormatting sqref="T16:T25">
    <cfRule type="expression" dxfId="11" priority="38">
      <formula>T16=""</formula>
    </cfRule>
    <cfRule type="cellIs" dxfId="10" priority="39" operator="greaterThan">
      <formula>1</formula>
    </cfRule>
    <cfRule type="cellIs" dxfId="9" priority="40" operator="greaterThanOrEqual">
      <formula>0.8</formula>
    </cfRule>
    <cfRule type="cellIs" dxfId="8" priority="41" operator="between">
      <formula>0.5</formula>
      <formula>0.8</formula>
    </cfRule>
    <cfRule type="cellIs" dxfId="7" priority="42" operator="lessThan">
      <formula>0.5</formula>
    </cfRule>
  </conditionalFormatting>
  <conditionalFormatting sqref="F6:G6">
    <cfRule type="cellIs" dxfId="6" priority="32" operator="greaterThan">
      <formula>1</formula>
    </cfRule>
  </conditionalFormatting>
  <conditionalFormatting sqref="P16:P25">
    <cfRule type="cellIs" dxfId="5" priority="26" operator="greaterThan">
      <formula>$Q16</formula>
    </cfRule>
  </conditionalFormatting>
  <conditionalFormatting sqref="H6">
    <cfRule type="expression" dxfId="4" priority="1">
      <formula>H6=""</formula>
    </cfRule>
    <cfRule type="cellIs" dxfId="3" priority="2" operator="greaterThan">
      <formula>1</formula>
    </cfRule>
    <cfRule type="cellIs" dxfId="2" priority="3" operator="greaterThanOrEqual">
      <formula>0.8</formula>
    </cfRule>
    <cfRule type="cellIs" dxfId="1" priority="4" operator="between">
      <formula>0.5</formula>
      <formula>0.8</formula>
    </cfRule>
    <cfRule type="cellIs" dxfId="0" priority="5" operator="lessThan">
      <formula>0.5</formula>
    </cfRule>
  </conditionalFormatting>
  <dataValidations count="16">
    <dataValidation type="list" allowBlank="1" showInputMessage="1" showErrorMessage="1" sqref="M16:M25" xr:uid="{00000000-0002-0000-0200-000000000000}">
      <formula1>$Y$2:$Y$4</formula1>
    </dataValidation>
    <dataValidation type="whole" allowBlank="1" showInputMessage="1" showErrorMessage="1" errorTitle="Note:" error="Only entire values are allowed" sqref="E7" xr:uid="{00000000-0002-0000-0200-000001000000}">
      <formula1>0</formula1>
      <formula2>9999999999999</formula2>
    </dataValidation>
    <dataValidation type="decimal" allowBlank="1" showInputMessage="1" showErrorMessage="1" errorTitle="Note: " error="Only entire / decimal values are allowed_x000a_" sqref="E10" xr:uid="{00000000-0002-0000-0200-000002000000}">
      <formula1>0</formula1>
      <formula2>99999999999</formula2>
    </dataValidation>
    <dataValidation type="decimal" allowBlank="1" showInputMessage="1" showErrorMessage="1" error="Cannot be greater than 100%" sqref="E6:G6" xr:uid="{00000000-0002-0000-0200-000003000000}">
      <formula1>0</formula1>
      <formula2>1</formula2>
    </dataValidation>
    <dataValidation type="decimal" showInputMessage="1" showErrorMessage="1" error="Must be less than or equal to # of parts produced, cannot be negative." sqref="J16:J25" xr:uid="{00000000-0002-0000-0200-000004000000}">
      <formula1>0</formula1>
      <formula2>I16</formula2>
    </dataValidation>
    <dataValidation type="decimal" showInputMessage="1" showErrorMessage="1" error="Must be value between 0 and total trial run time." sqref="R16:R25" xr:uid="{00000000-0002-0000-0200-000005000000}">
      <formula1>0</formula1>
      <formula2>H16</formula2>
    </dataValidation>
    <dataValidation type="decimal" operator="greaterThanOrEqual" allowBlank="1" showInputMessage="1" showErrorMessage="1" error="Cannot be negative." sqref="G16:I25" xr:uid="{00000000-0002-0000-0200-000006000000}">
      <formula1>0</formula1>
    </dataValidation>
    <dataValidation type="decimal" allowBlank="1" showInputMessage="1" showErrorMessage="1" sqref="N16:N25" xr:uid="{00000000-0002-0000-0200-000007000000}">
      <formula1>0</formula1>
      <formula2>1</formula2>
    </dataValidation>
    <dataValidation type="decimal" operator="greaterThan" allowBlank="1" showInputMessage="1" showErrorMessage="1" sqref="P16:P25" xr:uid="{00000000-0002-0000-0200-000008000000}">
      <formula1>0</formula1>
    </dataValidation>
    <dataValidation type="decimal" allowBlank="1" showInputMessage="1" showErrorMessage="1" error="0 to 100%" sqref="E4:F4" xr:uid="{00000000-0002-0000-0200-000009000000}">
      <formula1>0</formula1>
      <formula2>1</formula2>
    </dataValidation>
    <dataValidation type="decimal" operator="greaterThan" allowBlank="1" showInputMessage="1" showErrorMessage="1" error="Must be greater than 0" sqref="G4" xr:uid="{00000000-0002-0000-0200-00000A000000}">
      <formula1>0</formula1>
    </dataValidation>
    <dataValidation type="decimal" operator="greaterThanOrEqual" allowBlank="1" showInputMessage="1" showErrorMessage="1" error="Cannot be negative" sqref="H4" xr:uid="{00000000-0002-0000-0200-00000B000000}">
      <formula1>0</formula1>
    </dataValidation>
    <dataValidation type="decimal" allowBlank="1" showInputMessage="1" showErrorMessage="1" sqref="G8:H8" xr:uid="{00000000-0002-0000-0200-00000C000000}">
      <formula1>0</formula1>
      <formula2>10</formula2>
    </dataValidation>
    <dataValidation type="decimal" allowBlank="1" showInputMessage="1" showErrorMessage="1" sqref="E8:F8" xr:uid="{00000000-0002-0000-0200-00000D000000}">
      <formula1>0.01</formula1>
      <formula2>24</formula2>
    </dataValidation>
    <dataValidation type="decimal" allowBlank="1" showInputMessage="1" showErrorMessage="1" sqref="E9:H9" xr:uid="{00000000-0002-0000-0200-00000E000000}">
      <formula1>0.01</formula1>
      <formula2>7</formula2>
    </dataValidation>
    <dataValidation type="list" allowBlank="1" showInputMessage="1" showErrorMessage="1" sqref="F16:F25" xr:uid="{00000000-0002-0000-0200-00000F000000}">
      <formula1>$Y$2:$Y$3</formula1>
    </dataValidation>
  </dataValidations>
  <printOptions horizontalCentered="1" verticalCentered="1"/>
  <pageMargins left="0.25" right="0.25" top="0.25" bottom="0.25" header="0.3" footer="0.3"/>
  <pageSetup scale="80" orientation="landscape" r:id="rId1"/>
  <ignoredErrors>
    <ignoredError sqref="H2" numberStoredAsText="1"/>
  </ignoredError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0433-B1F0-4377-8674-8FC4BBE93A9E}">
  <sheetPr>
    <tabColor rgb="FFFF0000"/>
    <pageSetUpPr fitToPage="1"/>
  </sheetPr>
  <dimension ref="A1:E7"/>
  <sheetViews>
    <sheetView zoomScaleNormal="100" workbookViewId="0">
      <selection activeCell="C11" sqref="C10:C11"/>
    </sheetView>
  </sheetViews>
  <sheetFormatPr defaultColWidth="10.85546875" defaultRowHeight="12.75" x14ac:dyDescent="0.2"/>
  <cols>
    <col min="1" max="2" width="16.5703125" style="156" customWidth="1"/>
    <col min="3" max="3" width="21" style="156" customWidth="1"/>
    <col min="4" max="4" width="34.140625" style="156" customWidth="1"/>
    <col min="5" max="5" width="54.140625" style="156" customWidth="1"/>
    <col min="6" max="16384" width="10.85546875" style="156"/>
  </cols>
  <sheetData>
    <row r="1" spans="1:5" x14ac:dyDescent="0.2">
      <c r="A1" s="155" t="s">
        <v>95</v>
      </c>
      <c r="B1" s="155" t="s">
        <v>29</v>
      </c>
      <c r="C1" s="155" t="s">
        <v>96</v>
      </c>
      <c r="D1" s="155" t="s">
        <v>97</v>
      </c>
      <c r="E1" s="155" t="s">
        <v>98</v>
      </c>
    </row>
    <row r="2" spans="1:5" ht="25.5" x14ac:dyDescent="0.2">
      <c r="A2" s="157">
        <v>1</v>
      </c>
      <c r="B2" s="158">
        <v>43862</v>
      </c>
      <c r="C2" s="163" t="s">
        <v>100</v>
      </c>
      <c r="D2" s="159" t="s">
        <v>99</v>
      </c>
      <c r="E2" s="160"/>
    </row>
    <row r="3" spans="1:5" x14ac:dyDescent="0.2">
      <c r="A3" s="157"/>
      <c r="B3" s="161"/>
      <c r="C3" s="162"/>
      <c r="D3" s="162"/>
      <c r="E3" s="162"/>
    </row>
    <row r="4" spans="1:5" x14ac:dyDescent="0.2">
      <c r="A4" s="157"/>
      <c r="B4" s="161"/>
      <c r="C4" s="162"/>
      <c r="D4" s="162"/>
      <c r="E4" s="162"/>
    </row>
    <row r="5" spans="1:5" x14ac:dyDescent="0.2">
      <c r="A5" s="157"/>
      <c r="B5" s="161"/>
      <c r="C5" s="162"/>
      <c r="D5" s="162"/>
      <c r="E5" s="162"/>
    </row>
    <row r="6" spans="1:5" x14ac:dyDescent="0.2">
      <c r="A6" s="157"/>
      <c r="B6" s="161"/>
      <c r="C6" s="162"/>
      <c r="D6" s="162"/>
      <c r="E6" s="162"/>
    </row>
    <row r="7" spans="1:5" x14ac:dyDescent="0.2">
      <c r="A7" s="157"/>
      <c r="B7" s="161"/>
      <c r="C7" s="162"/>
      <c r="D7" s="162"/>
      <c r="E7" s="162"/>
    </row>
  </sheetData>
  <printOptions horizontalCentered="1"/>
  <pageMargins left="0.7" right="0.7" top="0.78740157499999996" bottom="0.78740157499999996" header="0.3" footer="0.3"/>
  <pageSetup scale="64"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6D7FD147DE974EADAEA14F829051CC" ma:contentTypeVersion="2" ma:contentTypeDescription="Create a new document." ma:contentTypeScope="" ma:versionID="bd9e34ffc35a71e8cfa0db31f740a83e">
  <xsd:schema xmlns:xsd="http://www.w3.org/2001/XMLSchema" xmlns:xs="http://www.w3.org/2001/XMLSchema" xmlns:p="http://schemas.microsoft.com/office/2006/metadata/properties" xmlns:ns2="356306a6-7c5d-45f3-9b8b-d26654707290" targetNamespace="http://schemas.microsoft.com/office/2006/metadata/properties" ma:root="true" ma:fieldsID="688096b42d64c32cebc5d70adf9b5f25" ns2:_="">
    <xsd:import namespace="356306a6-7c5d-45f3-9b8b-d2665470729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306a6-7c5d-45f3-9b8b-d266547072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515D31-3576-47E0-8E2B-1F513BA86A6A}">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356306a6-7c5d-45f3-9b8b-d26654707290"/>
    <ds:schemaRef ds:uri="http://www.w3.org/XML/1998/namespace"/>
  </ds:schemaRefs>
</ds:datastoreItem>
</file>

<file path=customXml/itemProps2.xml><?xml version="1.0" encoding="utf-8"?>
<ds:datastoreItem xmlns:ds="http://schemas.openxmlformats.org/officeDocument/2006/customXml" ds:itemID="{E8E291FA-D251-4F6E-A909-317B152248AD}">
  <ds:schemaRefs>
    <ds:schemaRef ds:uri="http://schemas.microsoft.com/sharepoint/v3/contenttype/forms"/>
  </ds:schemaRefs>
</ds:datastoreItem>
</file>

<file path=customXml/itemProps3.xml><?xml version="1.0" encoding="utf-8"?>
<ds:datastoreItem xmlns:ds="http://schemas.openxmlformats.org/officeDocument/2006/customXml" ds:itemID="{38CF7785-F2D1-4AF8-8EDB-7C756AC86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306a6-7c5d-45f3-9b8b-d26654707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Template</vt:lpstr>
      <vt:lpstr>Problem Follow-up Sheet</vt:lpstr>
      <vt:lpstr>Example</vt:lpstr>
      <vt:lpstr>Information</vt:lpstr>
      <vt:lpstr>Example!Print_Area</vt:lpstr>
      <vt:lpstr>Information!Print_Area</vt:lpstr>
      <vt:lpstr>'Problem Follow-up Sheet'!Print_Area</vt:lpstr>
      <vt:lpstr>Template!Print_Area</vt:lpstr>
    </vt:vector>
  </TitlesOfParts>
  <Company>Veoneer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dennis.nielsen@veoneer.com;jose.dorado@veoneer.com</dc:creator>
  <cp:lastModifiedBy>Faith Jeffrey</cp:lastModifiedBy>
  <cp:lastPrinted>2020-03-05T05:44:45Z</cp:lastPrinted>
  <dcterms:created xsi:type="dcterms:W3CDTF">2011-08-04T16:03:02Z</dcterms:created>
  <dcterms:modified xsi:type="dcterms:W3CDTF">2020-03-26T17:08:01Z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0x0101001D6D7FD147DE974EADAEA14F829051CC</vt:lpwstr>
  </property>
  <property fmtid="{D5CDD505-2E9C-101B-9397-08002B2CF9AE}" pid="3" name="Order">
    <vt:r8>3000</vt:r8>
  </property>
  <property fmtid="{D5CDD505-2E9C-101B-9397-08002B2CF9AE}" pid="4" name="ComplianceAssetId">
    <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ies>
</file>